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I21" i="3"/>
  <c r="I23" i="3" s="1"/>
  <c r="H21" i="3"/>
  <c r="H23" i="3" s="1"/>
  <c r="G21" i="3"/>
  <c r="G23" i="3" s="1"/>
  <c r="F21" i="3"/>
  <c r="E20" i="3"/>
  <c r="E23" i="3" s="1"/>
  <c r="H19" i="3"/>
  <c r="I16" i="3"/>
  <c r="H16" i="3"/>
  <c r="G16" i="3"/>
  <c r="F16" i="3"/>
  <c r="I14" i="3"/>
  <c r="H14" i="3"/>
  <c r="G14" i="3"/>
  <c r="F14" i="3"/>
  <c r="I13" i="3"/>
  <c r="I19" i="3" s="1"/>
  <c r="H13" i="3"/>
  <c r="G13" i="3"/>
  <c r="G19" i="3" s="1"/>
  <c r="F13" i="3"/>
  <c r="F19" i="3" s="1"/>
  <c r="E13" i="3"/>
  <c r="E19" i="3" s="1"/>
  <c r="G10" i="3"/>
  <c r="F10" i="3"/>
  <c r="G8" i="3"/>
  <c r="I4" i="3"/>
  <c r="I10" i="3" s="1"/>
  <c r="H4" i="3"/>
  <c r="H10" i="3" s="1"/>
  <c r="G4" i="3"/>
  <c r="F4" i="3"/>
  <c r="E4" i="3"/>
  <c r="E10" i="3" s="1"/>
  <c r="I23" i="2"/>
  <c r="H23" i="2"/>
  <c r="G23" i="2"/>
  <c r="F23" i="2"/>
  <c r="E20" i="2"/>
  <c r="E23" i="2" s="1"/>
  <c r="H19" i="2"/>
  <c r="I16" i="2"/>
  <c r="H16" i="2"/>
  <c r="G16" i="2"/>
  <c r="F16" i="2"/>
  <c r="I14" i="2"/>
  <c r="H14" i="2"/>
  <c r="G14" i="2"/>
  <c r="F14" i="2"/>
  <c r="I13" i="2"/>
  <c r="I19" i="2" s="1"/>
  <c r="H13" i="2"/>
  <c r="G13" i="2"/>
  <c r="G19" i="2" s="1"/>
  <c r="F13" i="2"/>
  <c r="F19" i="2" s="1"/>
  <c r="E13" i="2"/>
  <c r="E19" i="2" s="1"/>
  <c r="H10" i="2"/>
  <c r="F10" i="2"/>
  <c r="E10" i="2"/>
  <c r="G8" i="2"/>
  <c r="G10" i="2" s="1"/>
  <c r="I4" i="2"/>
  <c r="I10" i="2" s="1"/>
  <c r="I1" i="3" l="1"/>
</calcChain>
</file>

<file path=xl/sharedStrings.xml><?xml version="1.0" encoding="utf-8"?>
<sst xmlns="http://schemas.openxmlformats.org/spreadsheetml/2006/main" count="138" uniqueCount="67">
  <si>
    <t>Мустафаева Н.В.</t>
  </si>
  <si>
    <t>Зав.производством</t>
  </si>
  <si>
    <t>Гудым Д.С.</t>
  </si>
  <si>
    <t>Бухгалтер</t>
  </si>
  <si>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</si>
  <si>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</si>
  <si>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</si>
  <si>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</si>
  <si>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</si>
  <si>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</si>
  <si>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</si>
  <si>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</si>
  <si>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</si>
  <si>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</si>
  <si>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</si>
  <si>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</si>
  <si>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</si>
  <si>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</si>
  <si>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</si>
  <si>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</si>
  <si>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</si>
  <si>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</si>
  <si>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</si>
  <si>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</si>
  <si>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</si>
  <si>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</si>
  <si>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</si>
  <si>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</si>
  <si>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</si>
  <si>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</si>
  <si>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</si>
  <si>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</si>
  <si>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</si>
  <si>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</si>
  <si>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</si>
  <si>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250/15</t>
  </si>
  <si>
    <t>1/70</t>
  </si>
  <si>
    <t>Салат</t>
  </si>
  <si>
    <t>1/90</t>
  </si>
  <si>
    <t>1 шт</t>
  </si>
  <si>
    <t>Компот из сухофруктов</t>
  </si>
  <si>
    <t>1/10</t>
  </si>
  <si>
    <t>масло</t>
  </si>
  <si>
    <t>Масло сливочное</t>
  </si>
  <si>
    <t>220/10</t>
  </si>
  <si>
    <t>сыр</t>
  </si>
  <si>
    <t>Сыр</t>
  </si>
  <si>
    <t>гор.блюдо</t>
  </si>
  <si>
    <t>1/100</t>
  </si>
  <si>
    <t>1/150</t>
  </si>
  <si>
    <t>1/180</t>
  </si>
  <si>
    <t>Суп гороховый с курицей</t>
  </si>
  <si>
    <t>Каша молочная манная</t>
  </si>
  <si>
    <t>Каша молочная манная с м/сл</t>
  </si>
  <si>
    <t>Напиток</t>
  </si>
  <si>
    <t>Какао на молоке</t>
  </si>
  <si>
    <t>Фрукт</t>
  </si>
  <si>
    <t>Яблоко свежее</t>
  </si>
  <si>
    <t>Салат из помидоров с перцем и зеленым горошком</t>
  </si>
  <si>
    <t>Котлета из говядины</t>
  </si>
  <si>
    <t>1/80</t>
  </si>
  <si>
    <t>Гарнир</t>
  </si>
  <si>
    <t>Картофельное пюре</t>
  </si>
  <si>
    <t>Бифиленд</t>
  </si>
  <si>
    <t>1/130</t>
  </si>
  <si>
    <t>Выпечка</t>
  </si>
  <si>
    <t>Булочка Юность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</si>
</sst>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25" fillId="0" borderId="0"/>
    <xf numFmtId="0" fontId="32" fillId="0" borderId="0"/>
    <xf numFmtId="0" fontId="26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27" fillId="0" borderId="0" xfId="0" applyFont="1"/>
    <xf numFmtId="0" fontId="27" fillId="0" borderId="0" xfId="0" applyFont="1" applyBorder="1"/>
    <xf numFmtId="0" fontId="28" fillId="0" borderId="0" xfId="1" applyNumberFormat="1" applyFont="1" applyFill="1" applyBorder="1" applyAlignment="1" applyProtection="1">
      <alignment vertical="center"/>
    </xf>
    <xf numFmtId="0" fontId="28" fillId="0" borderId="0" xfId="1" applyNumberFormat="1" applyFont="1" applyBorder="1" applyAlignment="1" applyProtection="1">
      <alignment vertical="center"/>
    </xf>
    <xf numFmtId="0" fontId="28" fillId="0" borderId="0" xfId="1" applyNumberFormat="1" applyFont="1" applyBorder="1" applyAlignment="1" applyProtection="1">
      <alignment horizontal="right" vertical="center"/>
    </xf>
    <xf numFmtId="2" fontId="29" fillId="0" borderId="0" xfId="1" applyNumberFormat="1" applyFont="1" applyFill="1" applyBorder="1" applyAlignment="1" applyProtection="1">
      <alignment horizontal="center"/>
    </xf>
    <xf numFmtId="0" fontId="28" fillId="0" borderId="0" xfId="1" applyNumberFormat="1" applyFont="1" applyBorder="1" applyAlignment="1" applyProtection="1"/>
    <xf numFmtId="0" fontId="30" fillId="0" borderId="0" xfId="0" applyFont="1"/>
    <xf numFmtId="2" fontId="31" fillId="0" borderId="0" xfId="1" applyNumberFormat="1" applyFont="1" applyFill="1" applyBorder="1" applyAlignment="1" applyProtection="1">
      <alignment horizontal="center"/>
    </xf>
    <xf numFmtId="0" fontId="33" fillId="0" borderId="0" xfId="2" applyNumberFormat="1" applyFont="1" applyFill="1" applyBorder="1" applyAlignment="1">
      <alignment vertical="center"/>
    </xf>
    <xf numFmtId="0" fontId="33" fillId="0" borderId="0" xfId="1" applyNumberFormat="1" applyFont="1" applyFill="1" applyBorder="1" applyAlignment="1" applyProtection="1">
      <alignment vertical="center"/>
    </xf>
    <xf numFmtId="0" fontId="33" fillId="0" borderId="0" xfId="2" applyNumberFormat="1" applyFont="1" applyFill="1" applyBorder="1" applyAlignment="1">
      <alignment horizontal="center" vertical="center"/>
    </xf>
    <xf numFmtId="0" fontId="33" fillId="0" borderId="0" xfId="2" applyNumberFormat="1" applyFont="1" applyFill="1" applyBorder="1" applyAlignment="1">
      <alignment horizontal="right" vertical="center"/>
    </xf>
    <xf numFmtId="0" fontId="33" fillId="0" borderId="0" xfId="1" applyNumberFormat="1" applyFont="1" applyBorder="1" applyAlignment="1" applyProtection="1">
      <alignment horizontal="right" vertical="center"/>
    </xf>
    <xf numFmtId="0" fontId="33" fillId="0" borderId="0" xfId="1" applyNumberFormat="1" applyFont="1" applyBorder="1" applyAlignment="1" applyProtection="1"/>
    <xf numFmtId="0" fontId="30" fillId="0" borderId="0" xfId="0" applyFont="1" applyFill="1"/>
    <xf numFmtId="0" fontId="33" fillId="0" borderId="0" xfId="2" applyNumberFormat="1" applyFont="1" applyBorder="1" applyAlignment="1">
      <alignment vertical="center"/>
    </xf>
    <xf numFmtId="0" fontId="33" fillId="0" borderId="0" xfId="2" applyNumberFormat="1" applyFont="1" applyBorder="1" applyAlignment="1">
      <alignment horizontal="center" vertical="center"/>
    </xf>
    <xf numFmtId="0" fontId="33" fillId="0" borderId="0" xfId="2" applyNumberFormat="1" applyFont="1" applyBorder="1" applyAlignment="1">
      <alignment horizontal="right" vertical="center"/>
    </xf>
    <xf numFmtId="4" fontId="30" fillId="0" borderId="0" xfId="0" applyNumberFormat="1" applyFont="1" applyFill="1"/>
    <xf numFmtId="0" fontId="34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2" fontId="34" fillId="0" borderId="1" xfId="0" applyNumberFormat="1" applyFont="1" applyFill="1" applyBorder="1" applyAlignment="1" applyProtection="1">
      <alignment horizontal="center" vertical="center"/>
      <protection locked="0"/>
    </xf>
    <xf numFmtId="2" fontId="34" fillId="0" borderId="2" xfId="0" applyNumberFormat="1" applyFont="1" applyFill="1" applyBorder="1" applyAlignment="1" applyProtection="1">
      <alignment horizontal="center" vertical="center"/>
      <protection locked="0"/>
    </xf>
    <xf numFmtId="4" fontId="35" fillId="0" borderId="2" xfId="3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" fontId="34" fillId="0" borderId="5" xfId="3" applyNumberFormat="1" applyFont="1" applyFill="1" applyBorder="1" applyAlignment="1">
      <alignment horizontal="center" vertical="center" wrapText="1"/>
    </xf>
    <xf numFmtId="4" fontId="34" fillId="0" borderId="6" xfId="3" applyNumberFormat="1" applyFont="1" applyFill="1" applyBorder="1" applyAlignment="1">
      <alignment horizontal="center" vertical="center" wrapText="1"/>
    </xf>
    <xf numFmtId="4" fontId="35" fillId="0" borderId="6" xfId="3" applyNumberFormat="1" applyFont="1" applyFill="1" applyBorder="1" applyAlignment="1">
      <alignment horizontal="center" vertical="center" wrapText="1"/>
    </xf>
    <xf numFmtId="49" fontId="34" fillId="0" borderId="6" xfId="3" applyNumberFormat="1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4" fontId="34" fillId="0" borderId="8" xfId="3" applyNumberFormat="1" applyFont="1" applyBorder="1" applyAlignment="1">
      <alignment horizontal="center" vertical="center" wrapText="1"/>
    </xf>
    <xf numFmtId="4" fontId="34" fillId="0" borderId="9" xfId="3" applyNumberFormat="1" applyFont="1" applyBorder="1" applyAlignment="1">
      <alignment horizontal="center" vertical="center" wrapText="1"/>
    </xf>
    <xf numFmtId="4" fontId="35" fillId="0" borderId="9" xfId="3" applyNumberFormat="1" applyFont="1" applyFill="1" applyBorder="1" applyAlignment="1">
      <alignment horizontal="center" vertical="center" wrapText="1"/>
    </xf>
    <xf numFmtId="49" fontId="34" fillId="0" borderId="9" xfId="3" applyNumberFormat="1" applyFont="1" applyFill="1" applyBorder="1" applyAlignment="1">
      <alignment horizontal="center" vertical="center" wrapText="1"/>
    </xf>
    <xf numFmtId="0" fontId="34" fillId="0" borderId="9" xfId="3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4" fontId="34" fillId="0" borderId="8" xfId="3" applyNumberFormat="1" applyFont="1" applyFill="1" applyBorder="1" applyAlignment="1">
      <alignment horizontal="center" vertical="center" wrapText="1"/>
    </xf>
    <xf numFmtId="4" fontId="34" fillId="0" borderId="9" xfId="3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" fontId="35" fillId="0" borderId="13" xfId="3" applyNumberFormat="1" applyFont="1" applyFill="1" applyBorder="1" applyAlignment="1">
      <alignment horizontal="center" vertical="center" wrapText="1"/>
    </xf>
    <xf numFmtId="49" fontId="34" fillId="0" borderId="13" xfId="3" applyNumberFormat="1" applyFont="1" applyFill="1" applyBorder="1" applyAlignment="1">
      <alignment horizontal="center" vertical="center" wrapText="1"/>
    </xf>
    <xf numFmtId="0" fontId="34" fillId="0" borderId="13" xfId="3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2" fontId="34" fillId="0" borderId="14" xfId="0" applyNumberFormat="1" applyFont="1" applyFill="1" applyBorder="1" applyAlignment="1" applyProtection="1">
      <alignment horizontal="center" vertical="center"/>
      <protection locked="0"/>
    </xf>
    <xf numFmtId="4" fontId="35" fillId="0" borderId="14" xfId="3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 applyProtection="1">
      <alignment vertical="center"/>
      <protection locked="0"/>
    </xf>
    <xf numFmtId="0" fontId="30" fillId="0" borderId="9" xfId="0" applyFont="1" applyFill="1" applyBorder="1"/>
    <xf numFmtId="2" fontId="30" fillId="0" borderId="0" xfId="0" applyNumberFormat="1" applyFont="1" applyFill="1" applyBorder="1" applyAlignment="1" applyProtection="1">
      <alignment horizontal="center" vertical="center"/>
      <protection locked="0"/>
    </xf>
    <xf numFmtId="4" fontId="35" fillId="0" borderId="0" xfId="3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4" fillId="0" borderId="6" xfId="0" applyFont="1" applyFill="1" applyBorder="1" applyAlignment="1">
      <alignment horizontal="center"/>
    </xf>
    <xf numFmtId="0" fontId="34" fillId="0" borderId="21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2" fontId="34" fillId="0" borderId="23" xfId="0" applyNumberFormat="1" applyFont="1" applyFill="1" applyBorder="1" applyAlignment="1" applyProtection="1">
      <alignment horizontal="center" vertical="center"/>
      <protection locked="0"/>
    </xf>
    <xf numFmtId="4" fontId="34" fillId="0" borderId="13" xfId="3" applyNumberFormat="1" applyFont="1" applyFill="1" applyBorder="1" applyAlignment="1">
      <alignment horizontal="center" vertical="center" wrapText="1"/>
    </xf>
    <xf numFmtId="4" fontId="34" fillId="0" borderId="12" xfId="3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 applyProtection="1">
      <alignment horizontal="center"/>
      <protection locked="0"/>
    </xf>
    <xf numFmtId="2" fontId="30" fillId="0" borderId="19" xfId="0" applyNumberFormat="1" applyFont="1" applyFill="1" applyBorder="1" applyAlignment="1" applyProtection="1">
      <alignment horizontal="center"/>
      <protection locked="0"/>
    </xf>
    <xf numFmtId="2" fontId="30" fillId="0" borderId="18" xfId="0" applyNumberFormat="1" applyFont="1" applyFill="1" applyBorder="1" applyAlignment="1" applyProtection="1">
      <alignment horizontal="center"/>
      <protection locked="0"/>
    </xf>
  </cellXfs>
  <cellStyles count="28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2" xfId="20"/>
    <cellStyle name="Обычный 2 4 3 2 2 13" xfId="21"/>
    <cellStyle name="Обычный 2 4 3 2 2 14" xfId="23"/>
    <cellStyle name="Обычный 2 4 3 2 2 15" xfId="24"/>
    <cellStyle name="Обычный 2 4 3 2 2 16" xfId="25"/>
    <cellStyle name="Обычный 2 4 3 2 2 17" xfId="26"/>
    <cellStyle name="Обычный 2 4 3 2 2 18" xfId="27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2" xfId="22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L7" sqref="L7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33</v>
      </c>
      <c r="B1" s="77" t="s">
        <v>32</v>
      </c>
      <c r="C1" s="78"/>
      <c r="D1" s="78"/>
      <c r="E1" s="79"/>
      <c r="F1" s="16" t="s">
        <v>31</v>
      </c>
      <c r="G1" s="62" t="s">
        <v>30</v>
      </c>
      <c r="H1" s="16" t="s">
        <v>29</v>
      </c>
      <c r="I1" s="61">
        <v>44607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</row>
    <row r="4" spans="1:9" s="8" customFormat="1" ht="19.5" x14ac:dyDescent="0.3">
      <c r="A4" s="46" t="s">
        <v>19</v>
      </c>
      <c r="B4" s="53" t="s">
        <v>47</v>
      </c>
      <c r="C4" s="52" t="s">
        <v>52</v>
      </c>
      <c r="D4" s="51" t="s">
        <v>12</v>
      </c>
      <c r="E4" s="50">
        <v>42.12</v>
      </c>
      <c r="F4" s="73">
        <v>8.64</v>
      </c>
      <c r="G4" s="73">
        <v>18.600000000000001</v>
      </c>
      <c r="H4" s="73">
        <v>33.6</v>
      </c>
      <c r="I4" s="74">
        <f>339.36*1.5-14.74</f>
        <v>494.3</v>
      </c>
    </row>
    <row r="5" spans="1:9" s="8" customFormat="1" ht="19.5" x14ac:dyDescent="0.3">
      <c r="A5" s="49"/>
      <c r="B5" s="48" t="s">
        <v>18</v>
      </c>
      <c r="C5" s="40" t="s">
        <v>17</v>
      </c>
      <c r="D5" s="39" t="s">
        <v>16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</row>
    <row r="6" spans="1:9" s="8" customFormat="1" ht="19.5" x14ac:dyDescent="0.3">
      <c r="A6" s="49"/>
      <c r="B6" s="48" t="s">
        <v>45</v>
      </c>
      <c r="C6" s="40" t="s">
        <v>46</v>
      </c>
      <c r="D6" s="39" t="s">
        <v>41</v>
      </c>
      <c r="E6" s="38">
        <v>8</v>
      </c>
      <c r="F6" s="44">
        <v>2.2999999999999998</v>
      </c>
      <c r="G6" s="44">
        <v>2.9</v>
      </c>
      <c r="H6" s="44">
        <v>0</v>
      </c>
      <c r="I6" s="43">
        <v>36.4</v>
      </c>
    </row>
    <row r="7" spans="1:9" s="8" customFormat="1" ht="19.5" x14ac:dyDescent="0.3">
      <c r="A7" s="49"/>
      <c r="B7" s="41" t="s">
        <v>42</v>
      </c>
      <c r="C7" s="40" t="s">
        <v>43</v>
      </c>
      <c r="D7" s="39" t="s">
        <v>41</v>
      </c>
      <c r="E7" s="38">
        <v>10</v>
      </c>
      <c r="F7" s="44">
        <v>0.1</v>
      </c>
      <c r="G7" s="44">
        <v>7.3</v>
      </c>
      <c r="H7" s="44">
        <v>0.1</v>
      </c>
      <c r="I7" s="43">
        <v>66.099999999999994</v>
      </c>
    </row>
    <row r="8" spans="1:9" s="8" customFormat="1" ht="19.5" x14ac:dyDescent="0.3">
      <c r="A8" s="49"/>
      <c r="B8" s="41" t="s">
        <v>54</v>
      </c>
      <c r="C8" s="40" t="s">
        <v>55</v>
      </c>
      <c r="D8" s="39" t="s">
        <v>12</v>
      </c>
      <c r="E8" s="38">
        <v>20</v>
      </c>
      <c r="F8" s="44">
        <v>5.8</v>
      </c>
      <c r="G8" s="44">
        <f>5.8+2.55</f>
        <v>8.35</v>
      </c>
      <c r="H8" s="44">
        <v>34.4</v>
      </c>
      <c r="I8" s="43">
        <v>205.6</v>
      </c>
    </row>
    <row r="9" spans="1:9" s="8" customFormat="1" ht="20.25" thickBot="1" x14ac:dyDescent="0.35">
      <c r="A9" s="35"/>
      <c r="B9" s="69" t="s">
        <v>56</v>
      </c>
      <c r="C9" s="34" t="s">
        <v>57</v>
      </c>
      <c r="D9" s="33" t="s">
        <v>39</v>
      </c>
      <c r="E9" s="32">
        <v>25</v>
      </c>
      <c r="F9" s="31">
        <v>0.4</v>
      </c>
      <c r="G9" s="31">
        <v>0.4</v>
      </c>
      <c r="H9" s="31">
        <v>9.8000000000000007</v>
      </c>
      <c r="I9" s="30">
        <v>47</v>
      </c>
    </row>
    <row r="10" spans="1:9" s="8" customFormat="1" ht="20.25" thickBot="1" x14ac:dyDescent="0.35">
      <c r="A10" s="70" t="s">
        <v>4</v>
      </c>
      <c r="B10" s="71"/>
      <c r="C10" s="57"/>
      <c r="D10" s="56"/>
      <c r="E10" s="55">
        <f>SUM(E4:E9)</f>
        <v>115.19999999999999</v>
      </c>
      <c r="F10" s="54">
        <f>SUM(F4:F9)</f>
        <v>19.54</v>
      </c>
      <c r="G10" s="54">
        <f t="shared" ref="G10:I10" si="0">SUM(G4:G9)</f>
        <v>38.449999999999996</v>
      </c>
      <c r="H10" s="54">
        <f t="shared" si="0"/>
        <v>93.3</v>
      </c>
      <c r="I10" s="72">
        <f t="shared" si="0"/>
        <v>928</v>
      </c>
    </row>
    <row r="11" spans="1:9" s="8" customFormat="1" ht="37.5" x14ac:dyDescent="0.3">
      <c r="A11" s="46" t="s">
        <v>15</v>
      </c>
      <c r="B11" s="53" t="s">
        <v>37</v>
      </c>
      <c r="C11" s="52" t="s">
        <v>58</v>
      </c>
      <c r="D11" s="51" t="s">
        <v>48</v>
      </c>
      <c r="E11" s="50">
        <v>20</v>
      </c>
      <c r="F11" s="73">
        <v>2.2000000000000002</v>
      </c>
      <c r="G11" s="73">
        <v>0.2</v>
      </c>
      <c r="H11" s="73">
        <v>5.0999999999999996</v>
      </c>
      <c r="I11" s="74">
        <v>32.5</v>
      </c>
    </row>
    <row r="12" spans="1:9" s="8" customFormat="1" ht="19.5" x14ac:dyDescent="0.3">
      <c r="A12" s="42"/>
      <c r="B12" s="41" t="s">
        <v>14</v>
      </c>
      <c r="C12" s="40" t="s">
        <v>51</v>
      </c>
      <c r="D12" s="39" t="s">
        <v>35</v>
      </c>
      <c r="E12" s="38">
        <v>80</v>
      </c>
      <c r="F12" s="44">
        <v>8</v>
      </c>
      <c r="G12" s="44">
        <v>2.8</v>
      </c>
      <c r="H12" s="44">
        <v>25</v>
      </c>
      <c r="I12" s="43">
        <v>152.5</v>
      </c>
    </row>
    <row r="13" spans="1:9" s="8" customFormat="1" ht="19.5" x14ac:dyDescent="0.3">
      <c r="A13" s="75"/>
      <c r="B13" s="41" t="s">
        <v>13</v>
      </c>
      <c r="C13" s="40" t="s">
        <v>59</v>
      </c>
      <c r="D13" s="39" t="s">
        <v>60</v>
      </c>
      <c r="E13" s="38">
        <f>77.1-15</f>
        <v>62.099999999999994</v>
      </c>
      <c r="F13" s="37">
        <f>16/10*8</f>
        <v>12.8</v>
      </c>
      <c r="G13" s="37">
        <f>7/10*8</f>
        <v>5.6</v>
      </c>
      <c r="H13" s="37">
        <f>10/10*8</f>
        <v>8</v>
      </c>
      <c r="I13" s="36">
        <f>167/10*8</f>
        <v>133.6</v>
      </c>
    </row>
    <row r="14" spans="1:9" s="8" customFormat="1" ht="19.5" x14ac:dyDescent="0.3">
      <c r="A14" s="42"/>
      <c r="B14" s="48" t="s">
        <v>61</v>
      </c>
      <c r="C14" s="40" t="s">
        <v>62</v>
      </c>
      <c r="D14" s="39" t="s">
        <v>49</v>
      </c>
      <c r="E14" s="38">
        <v>15</v>
      </c>
      <c r="F14" s="37">
        <f>4.2/20*15</f>
        <v>3.1500000000000004</v>
      </c>
      <c r="G14" s="37">
        <f>1.6/20*15</f>
        <v>1.2</v>
      </c>
      <c r="H14" s="37">
        <f>29.4/20*15</f>
        <v>22.05</v>
      </c>
      <c r="I14" s="36">
        <f>150/20*15</f>
        <v>112.5</v>
      </c>
    </row>
    <row r="15" spans="1:9" s="8" customFormat="1" ht="19.5" x14ac:dyDescent="0.3">
      <c r="A15" s="49"/>
      <c r="B15" s="48" t="s">
        <v>5</v>
      </c>
      <c r="C15" s="40" t="s">
        <v>40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76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30.099999999999998</v>
      </c>
      <c r="G19" s="24">
        <f>SUM(G11:G18)</f>
        <v>10.95</v>
      </c>
      <c r="H19" s="24">
        <f>SUM(H11:H18)</f>
        <v>120.95</v>
      </c>
      <c r="I19" s="23">
        <f>SUM(I11:I18)</f>
        <v>706.50000000000011</v>
      </c>
    </row>
    <row r="20" spans="1:9" s="8" customFormat="1" ht="19.5" x14ac:dyDescent="0.3">
      <c r="A20" s="46" t="s">
        <v>6</v>
      </c>
      <c r="B20" s="45" t="s">
        <v>5</v>
      </c>
      <c r="C20" s="40" t="s">
        <v>63</v>
      </c>
      <c r="D20" s="39" t="s">
        <v>64</v>
      </c>
      <c r="E20" s="38">
        <f>82.5-20</f>
        <v>62.5</v>
      </c>
      <c r="F20" s="73">
        <v>4.4000000000000004</v>
      </c>
      <c r="G20" s="73">
        <v>1.3</v>
      </c>
      <c r="H20" s="73">
        <v>5.0999999999999996</v>
      </c>
      <c r="I20" s="74">
        <v>52</v>
      </c>
    </row>
    <row r="21" spans="1:9" s="8" customFormat="1" ht="19.5" x14ac:dyDescent="0.3">
      <c r="A21" s="42"/>
      <c r="B21" s="41" t="s">
        <v>65</v>
      </c>
      <c r="C21" s="40" t="s">
        <v>66</v>
      </c>
      <c r="D21" s="39" t="s">
        <v>36</v>
      </c>
      <c r="E21" s="38">
        <v>34.700000000000003</v>
      </c>
      <c r="F21" s="44">
        <v>5.5</v>
      </c>
      <c r="G21" s="44">
        <v>6.6</v>
      </c>
      <c r="H21" s="44">
        <v>38.9</v>
      </c>
      <c r="I21" s="43">
        <v>237.3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9.9</v>
      </c>
      <c r="G23" s="24">
        <f>SUM(G20:G22)</f>
        <v>7.8999999999999995</v>
      </c>
      <c r="H23" s="24">
        <f>SUM(H20:H22)</f>
        <v>44</v>
      </c>
      <c r="I23" s="23">
        <f>SUM(I20:I22)</f>
        <v>289.3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tabSelected="1" zoomScale="90" zoomScaleNormal="90" workbookViewId="0">
      <selection activeCell="L7" sqref="L7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33</v>
      </c>
      <c r="B1" s="77" t="s">
        <v>32</v>
      </c>
      <c r="C1" s="78"/>
      <c r="D1" s="78"/>
      <c r="E1" s="79"/>
      <c r="F1" s="16" t="s">
        <v>31</v>
      </c>
      <c r="G1" s="62" t="s">
        <v>34</v>
      </c>
      <c r="H1" s="16" t="s">
        <v>29</v>
      </c>
      <c r="I1" s="61">
        <f>food1!I1</f>
        <v>44607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  <c r="J3" s="68"/>
    </row>
    <row r="4" spans="1:10" s="8" customFormat="1" ht="19.5" x14ac:dyDescent="0.3">
      <c r="A4" s="46" t="s">
        <v>19</v>
      </c>
      <c r="B4" s="53" t="s">
        <v>47</v>
      </c>
      <c r="C4" s="52" t="s">
        <v>53</v>
      </c>
      <c r="D4" s="51" t="s">
        <v>44</v>
      </c>
      <c r="E4" s="50">
        <f>42.12+23.4</f>
        <v>65.52</v>
      </c>
      <c r="F4" s="73">
        <f>8.64/20*22</f>
        <v>9.5040000000000013</v>
      </c>
      <c r="G4" s="73">
        <f>18.6/20*22</f>
        <v>20.46</v>
      </c>
      <c r="H4" s="73">
        <f>33.6/20*22</f>
        <v>36.96</v>
      </c>
      <c r="I4" s="74">
        <f>339.36*1.5/20*22</f>
        <v>559.94400000000007</v>
      </c>
      <c r="J4" s="68"/>
    </row>
    <row r="5" spans="1:10" s="8" customFormat="1" ht="19.5" x14ac:dyDescent="0.3">
      <c r="A5" s="49"/>
      <c r="B5" s="48" t="s">
        <v>18</v>
      </c>
      <c r="C5" s="40" t="s">
        <v>17</v>
      </c>
      <c r="D5" s="39" t="s">
        <v>16</v>
      </c>
      <c r="E5" s="38">
        <v>10.08</v>
      </c>
      <c r="F5" s="44">
        <v>2.2999999999999998</v>
      </c>
      <c r="G5" s="44">
        <v>0.9</v>
      </c>
      <c r="H5" s="44">
        <v>15.4</v>
      </c>
      <c r="I5" s="43">
        <v>78.599999999999994</v>
      </c>
      <c r="J5" s="16"/>
    </row>
    <row r="6" spans="1:10" s="8" customFormat="1" ht="19.5" x14ac:dyDescent="0.3">
      <c r="A6" s="49"/>
      <c r="B6" s="48" t="s">
        <v>45</v>
      </c>
      <c r="C6" s="40" t="s">
        <v>46</v>
      </c>
      <c r="D6" s="39" t="s">
        <v>41</v>
      </c>
      <c r="E6" s="38">
        <v>8</v>
      </c>
      <c r="F6" s="44">
        <v>2.2999999999999998</v>
      </c>
      <c r="G6" s="44">
        <v>2.9</v>
      </c>
      <c r="H6" s="44">
        <v>0</v>
      </c>
      <c r="I6" s="43">
        <v>36.4</v>
      </c>
      <c r="J6" s="16"/>
    </row>
    <row r="7" spans="1:10" s="8" customFormat="1" ht="19.5" x14ac:dyDescent="0.3">
      <c r="A7" s="49"/>
      <c r="B7" s="41" t="s">
        <v>42</v>
      </c>
      <c r="C7" s="40" t="s">
        <v>43</v>
      </c>
      <c r="D7" s="39" t="s">
        <v>41</v>
      </c>
      <c r="E7" s="38">
        <v>10</v>
      </c>
      <c r="F7" s="44">
        <v>0.1</v>
      </c>
      <c r="G7" s="44">
        <v>7.3</v>
      </c>
      <c r="H7" s="44">
        <v>0.1</v>
      </c>
      <c r="I7" s="43">
        <v>66.099999999999994</v>
      </c>
      <c r="J7" s="16"/>
    </row>
    <row r="8" spans="1:10" s="8" customFormat="1" ht="19.5" x14ac:dyDescent="0.3">
      <c r="A8" s="49"/>
      <c r="B8" s="41" t="s">
        <v>54</v>
      </c>
      <c r="C8" s="40" t="s">
        <v>55</v>
      </c>
      <c r="D8" s="39" t="s">
        <v>12</v>
      </c>
      <c r="E8" s="38">
        <v>20</v>
      </c>
      <c r="F8" s="44">
        <v>5.8</v>
      </c>
      <c r="G8" s="44">
        <f>5.8+2.55</f>
        <v>8.35</v>
      </c>
      <c r="H8" s="44">
        <v>34.4</v>
      </c>
      <c r="I8" s="43">
        <v>205.6</v>
      </c>
      <c r="J8" s="16"/>
    </row>
    <row r="9" spans="1:10" s="8" customFormat="1" ht="20.25" thickBot="1" x14ac:dyDescent="0.35">
      <c r="A9" s="35"/>
      <c r="B9" s="69" t="s">
        <v>56</v>
      </c>
      <c r="C9" s="34" t="s">
        <v>57</v>
      </c>
      <c r="D9" s="33" t="s">
        <v>39</v>
      </c>
      <c r="E9" s="32">
        <v>25</v>
      </c>
      <c r="F9" s="31">
        <v>0.4</v>
      </c>
      <c r="G9" s="31">
        <v>0.4</v>
      </c>
      <c r="H9" s="31">
        <v>9.8000000000000007</v>
      </c>
      <c r="I9" s="30">
        <v>47</v>
      </c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>
        <f>SUM(E4:E9)</f>
        <v>138.6</v>
      </c>
      <c r="F10" s="54">
        <f>SUM(F4:F9)</f>
        <v>20.404</v>
      </c>
      <c r="G10" s="54">
        <f t="shared" ref="G10:I10" si="0">SUM(G4:G9)</f>
        <v>40.309999999999995</v>
      </c>
      <c r="H10" s="54">
        <f t="shared" si="0"/>
        <v>96.66</v>
      </c>
      <c r="I10" s="72">
        <f t="shared" si="0"/>
        <v>993.64400000000012</v>
      </c>
      <c r="J10" s="68"/>
    </row>
    <row r="11" spans="1:10" s="8" customFormat="1" ht="37.5" x14ac:dyDescent="0.3">
      <c r="A11" s="46" t="s">
        <v>15</v>
      </c>
      <c r="B11" s="53" t="s">
        <v>37</v>
      </c>
      <c r="C11" s="52" t="s">
        <v>58</v>
      </c>
      <c r="D11" s="51" t="s">
        <v>48</v>
      </c>
      <c r="E11" s="50">
        <v>20</v>
      </c>
      <c r="F11" s="73">
        <v>2.2000000000000002</v>
      </c>
      <c r="G11" s="73">
        <v>0.2</v>
      </c>
      <c r="H11" s="73">
        <v>5.0999999999999996</v>
      </c>
      <c r="I11" s="74">
        <v>32.5</v>
      </c>
      <c r="J11" s="68"/>
    </row>
    <row r="12" spans="1:10" s="8" customFormat="1" ht="19.5" x14ac:dyDescent="0.3">
      <c r="A12" s="42"/>
      <c r="B12" s="41" t="s">
        <v>14</v>
      </c>
      <c r="C12" s="40" t="s">
        <v>51</v>
      </c>
      <c r="D12" s="39" t="s">
        <v>35</v>
      </c>
      <c r="E12" s="38">
        <v>80</v>
      </c>
      <c r="F12" s="44">
        <v>8</v>
      </c>
      <c r="G12" s="44">
        <v>2.8</v>
      </c>
      <c r="H12" s="44">
        <v>25</v>
      </c>
      <c r="I12" s="43">
        <v>152.5</v>
      </c>
      <c r="J12" s="16"/>
    </row>
    <row r="13" spans="1:10" s="8" customFormat="1" ht="19.5" x14ac:dyDescent="0.3">
      <c r="A13" s="75"/>
      <c r="B13" s="41" t="s">
        <v>13</v>
      </c>
      <c r="C13" s="40" t="s">
        <v>59</v>
      </c>
      <c r="D13" s="39" t="s">
        <v>48</v>
      </c>
      <c r="E13" s="38">
        <f>77.1-15+9.6</f>
        <v>71.699999999999989</v>
      </c>
      <c r="F13" s="37">
        <f>16</f>
        <v>16</v>
      </c>
      <c r="G13" s="37">
        <f>7</f>
        <v>7</v>
      </c>
      <c r="H13" s="37">
        <f>10</f>
        <v>10</v>
      </c>
      <c r="I13" s="36">
        <f>167</f>
        <v>167</v>
      </c>
      <c r="J13" s="16"/>
    </row>
    <row r="14" spans="1:10" s="8" customFormat="1" ht="19.5" x14ac:dyDescent="0.3">
      <c r="A14" s="42"/>
      <c r="B14" s="48" t="s">
        <v>61</v>
      </c>
      <c r="C14" s="40" t="s">
        <v>62</v>
      </c>
      <c r="D14" s="39" t="s">
        <v>50</v>
      </c>
      <c r="E14" s="38">
        <v>18</v>
      </c>
      <c r="F14" s="37">
        <f>4.2/20*18</f>
        <v>3.7800000000000002</v>
      </c>
      <c r="G14" s="37">
        <f>1.6/20*18</f>
        <v>1.44</v>
      </c>
      <c r="H14" s="37">
        <f>29.4/20*18</f>
        <v>26.46</v>
      </c>
      <c r="I14" s="36">
        <f>150/20*18</f>
        <v>135</v>
      </c>
      <c r="J14" s="16"/>
    </row>
    <row r="15" spans="1:10" s="8" customFormat="1" ht="19.5" x14ac:dyDescent="0.3">
      <c r="A15" s="49"/>
      <c r="B15" s="48" t="s">
        <v>5</v>
      </c>
      <c r="C15" s="40" t="s">
        <v>40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7"/>
    </row>
    <row r="18" spans="1:10" s="8" customFormat="1" ht="20.25" thickBot="1" x14ac:dyDescent="0.35">
      <c r="A18" s="76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33.93</v>
      </c>
      <c r="G19" s="24">
        <f>SUM(G11:G18)</f>
        <v>12.59</v>
      </c>
      <c r="H19" s="24">
        <f>SUM(H11:H18)</f>
        <v>127.36</v>
      </c>
      <c r="I19" s="23">
        <f>SUM(I11:I18)</f>
        <v>762.4</v>
      </c>
      <c r="J19" s="16"/>
    </row>
    <row r="20" spans="1:10" s="8" customFormat="1" ht="19.5" x14ac:dyDescent="0.3">
      <c r="A20" s="46" t="s">
        <v>6</v>
      </c>
      <c r="B20" s="45" t="s">
        <v>5</v>
      </c>
      <c r="C20" s="40" t="s">
        <v>63</v>
      </c>
      <c r="D20" s="39" t="s">
        <v>64</v>
      </c>
      <c r="E20" s="38">
        <f>82.5-20</f>
        <v>62.5</v>
      </c>
      <c r="F20" s="73">
        <v>4.4000000000000004</v>
      </c>
      <c r="G20" s="73">
        <v>1.3</v>
      </c>
      <c r="H20" s="73">
        <v>5.0999999999999996</v>
      </c>
      <c r="I20" s="74">
        <v>52</v>
      </c>
      <c r="J20" s="67"/>
    </row>
    <row r="21" spans="1:10" s="8" customFormat="1" ht="19.5" x14ac:dyDescent="0.3">
      <c r="A21" s="42"/>
      <c r="B21" s="41" t="s">
        <v>65</v>
      </c>
      <c r="C21" s="40" t="s">
        <v>66</v>
      </c>
      <c r="D21" s="39" t="s">
        <v>38</v>
      </c>
      <c r="E21" s="38">
        <v>43.7</v>
      </c>
      <c r="F21" s="44">
        <f>5.5/7*9</f>
        <v>7.0714285714285712</v>
      </c>
      <c r="G21" s="44">
        <f>6.6/7*9</f>
        <v>8.4857142857142858</v>
      </c>
      <c r="H21" s="44">
        <f>38.9/7*9</f>
        <v>50.014285714285712</v>
      </c>
      <c r="I21" s="43">
        <f>237.3/7*9</f>
        <v>305.09999999999997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11.471428571428572</v>
      </c>
      <c r="G23" s="24">
        <f>SUM(G20:G22)</f>
        <v>9.7857142857142865</v>
      </c>
      <c r="H23" s="24">
        <f>SUM(H20:H22)</f>
        <v>55.114285714285714</v>
      </c>
      <c r="I23" s="23">
        <f>SUM(I20:I22)</f>
        <v>357.09999999999997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2022-02-14T08:12:41Z</dcterms:modified>
</cp:coreProperties>
</file>