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E23" i="3"/>
  <c r="I21" i="3"/>
  <c r="I23" i="3" s="1"/>
  <c r="H21" i="3"/>
  <c r="H23" i="3" s="1"/>
  <c r="G21" i="3"/>
  <c r="G23" i="3" s="1"/>
  <c r="F21" i="3"/>
  <c r="G19" i="3"/>
  <c r="I16" i="3"/>
  <c r="H16" i="3"/>
  <c r="G16" i="3"/>
  <c r="F16" i="3"/>
  <c r="I14" i="3"/>
  <c r="I19" i="3" s="1"/>
  <c r="H14" i="3"/>
  <c r="G14" i="3"/>
  <c r="F14" i="3"/>
  <c r="F19" i="3" s="1"/>
  <c r="E13" i="3"/>
  <c r="H12" i="3"/>
  <c r="H19" i="3" s="1"/>
  <c r="E12" i="3"/>
  <c r="E19" i="3" s="1"/>
  <c r="G10" i="3"/>
  <c r="I8" i="3"/>
  <c r="H8" i="3"/>
  <c r="H10" i="3" s="1"/>
  <c r="I5" i="3"/>
  <c r="H5" i="3"/>
  <c r="G5" i="3"/>
  <c r="F5" i="3"/>
  <c r="I4" i="3"/>
  <c r="I10" i="3" s="1"/>
  <c r="H4" i="3"/>
  <c r="G4" i="3"/>
  <c r="F4" i="3"/>
  <c r="F10" i="3" s="1"/>
  <c r="E4" i="3"/>
  <c r="E10" i="3" s="1"/>
  <c r="I23" i="2"/>
  <c r="H23" i="2"/>
  <c r="G23" i="2"/>
  <c r="F23" i="2"/>
  <c r="E23" i="2"/>
  <c r="G19" i="2"/>
  <c r="I16" i="2"/>
  <c r="H16" i="2"/>
  <c r="G16" i="2"/>
  <c r="F16" i="2"/>
  <c r="I14" i="2"/>
  <c r="I19" i="2" s="1"/>
  <c r="H14" i="2"/>
  <c r="G14" i="2"/>
  <c r="F14" i="2"/>
  <c r="F19" i="2" s="1"/>
  <c r="E13" i="2"/>
  <c r="E19" i="2" s="1"/>
  <c r="H12" i="2"/>
  <c r="H19" i="2" s="1"/>
  <c r="F10" i="2"/>
  <c r="I8" i="2"/>
  <c r="H8" i="2"/>
  <c r="I5" i="2"/>
  <c r="H5" i="2"/>
  <c r="G5" i="2"/>
  <c r="F5" i="2"/>
  <c r="I4" i="2"/>
  <c r="I10" i="2" s="1"/>
  <c r="H4" i="2"/>
  <c r="H10" i="2" s="1"/>
  <c r="G4" i="2"/>
  <c r="G10" i="2" s="1"/>
  <c r="F4" i="2"/>
  <c r="E4" i="2"/>
  <c r="E10" i="2" s="1"/>
  <c r="I1" i="3" l="1"/>
</calcChain>
</file>

<file path=xl/sharedStrings.xml><?xml version="1.0" encoding="utf-8"?>
<sst xmlns="http://schemas.openxmlformats.org/spreadsheetml/2006/main" count="132" uniqueCount="60">
  <si>
    <t>Мустафаева Н.В.</t>
  </si>
  <si>
    <t>Зав.производством</t>
  </si>
  <si>
    <t>Гудым Д.С.</t>
  </si>
  <si>
    <t>Бухгалтер</t>
  </si>
  <si>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</si>
  <si>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</si>
  <si>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</si>
  <si>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</si>
  <si>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</si>
  <si>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</si>
  <si>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</si>
  <si>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</si>
  <si>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</si>
  <si>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</si>
  <si>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</si>
  <si>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</si>
  <si>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</si>
  <si>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</si>
  <si>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</si>
  <si>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</si>
  <si>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</si>
  <si>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</si>
  <si>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</si>
  <si>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</si>
  <si>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</si>
  <si>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</si>
  <si>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</si>
  <si>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</si>
  <si>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</si>
  <si>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</si>
  <si>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</si>
  <si>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</si>
  <si>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</si>
  <si>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</si>
  <si>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</si>
  <si>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</si>
  <si>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</si>
  <si>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1/70</t>
  </si>
  <si>
    <t>Компот из сухофруктов</t>
  </si>
  <si>
    <t>гор.блюдо</t>
  </si>
  <si>
    <t>Чай с сахаром</t>
  </si>
  <si>
    <t>Салат</t>
  </si>
  <si>
    <t>1/90</t>
  </si>
  <si>
    <t>250/25</t>
  </si>
  <si>
    <t>1/10</t>
  </si>
  <si>
    <t>Сосиски отварные</t>
  </si>
  <si>
    <t>1/50</t>
  </si>
  <si>
    <t>Гарнир</t>
  </si>
  <si>
    <t>Перловка отварная</t>
  </si>
  <si>
    <t>1/150</t>
  </si>
  <si>
    <t>1/180</t>
  </si>
  <si>
    <t>Мармелад</t>
  </si>
  <si>
    <t>Салат из лобо с овощами</t>
  </si>
  <si>
    <t>Борщ из свежей капусты с курицей</t>
  </si>
  <si>
    <t>Куры отварные</t>
  </si>
  <si>
    <t>Рис отварной</t>
  </si>
  <si>
    <t>Сок 0,2</t>
  </si>
  <si>
    <t>1 шт</t>
  </si>
  <si>
    <t>Выпечка</t>
  </si>
  <si>
    <t>Пирожок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</si>
</sst>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12" fillId="0" borderId="0"/>
    <xf numFmtId="0" fontId="19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4" fillId="0" borderId="0" xfId="0" applyFont="1"/>
    <xf numFmtId="0" fontId="14" fillId="0" borderId="0" xfId="0" applyFont="1" applyBorder="1"/>
    <xf numFmtId="0" fontId="15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Border="1" applyAlignment="1" applyProtection="1">
      <alignment vertical="center"/>
    </xf>
    <xf numFmtId="0" fontId="15" fillId="0" borderId="0" xfId="1" applyNumberFormat="1" applyFont="1" applyBorder="1" applyAlignment="1" applyProtection="1">
      <alignment horizontal="right" vertical="center"/>
    </xf>
    <xf numFmtId="2" fontId="16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Border="1" applyAlignment="1" applyProtection="1"/>
    <xf numFmtId="0" fontId="17" fillId="0" borderId="0" xfId="0" applyFont="1"/>
    <xf numFmtId="2" fontId="18" fillId="0" borderId="0" xfId="1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>
      <alignment vertical="center"/>
    </xf>
    <xf numFmtId="0" fontId="20" fillId="0" borderId="0" xfId="1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right" vertical="center"/>
    </xf>
    <xf numFmtId="0" fontId="20" fillId="0" borderId="0" xfId="1" applyNumberFormat="1" applyFont="1" applyBorder="1" applyAlignment="1" applyProtection="1">
      <alignment horizontal="right" vertical="center"/>
    </xf>
    <xf numFmtId="0" fontId="20" fillId="0" borderId="0" xfId="1" applyNumberFormat="1" applyFont="1" applyBorder="1" applyAlignment="1" applyProtection="1"/>
    <xf numFmtId="0" fontId="17" fillId="0" borderId="0" xfId="0" applyFont="1" applyFill="1"/>
    <xf numFmtId="0" fontId="20" fillId="0" borderId="0" xfId="2" applyNumberFormat="1" applyFont="1" applyBorder="1" applyAlignment="1">
      <alignment vertical="center"/>
    </xf>
    <xf numFmtId="0" fontId="20" fillId="0" borderId="0" xfId="2" applyNumberFormat="1" applyFont="1" applyBorder="1" applyAlignment="1">
      <alignment horizontal="center" vertical="center"/>
    </xf>
    <xf numFmtId="0" fontId="20" fillId="0" borderId="0" xfId="2" applyNumberFormat="1" applyFont="1" applyBorder="1" applyAlignment="1">
      <alignment horizontal="right" vertical="center"/>
    </xf>
    <xf numFmtId="4" fontId="17" fillId="0" borderId="0" xfId="0" applyNumberFormat="1" applyFont="1" applyFill="1"/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2" fontId="21" fillId="0" borderId="1" xfId="0" applyNumberFormat="1" applyFont="1" applyFill="1" applyBorder="1" applyAlignment="1" applyProtection="1">
      <alignment horizontal="center" vertical="center"/>
      <protection locked="0"/>
    </xf>
    <xf numFmtId="2" fontId="21" fillId="0" borderId="2" xfId="0" applyNumberFormat="1" applyFont="1" applyFill="1" applyBorder="1" applyAlignment="1" applyProtection="1">
      <alignment horizontal="center" vertical="center"/>
      <protection locked="0"/>
    </xf>
    <xf numFmtId="4" fontId="22" fillId="0" borderId="2" xfId="3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4" fontId="21" fillId="0" borderId="5" xfId="3" applyNumberFormat="1" applyFont="1" applyFill="1" applyBorder="1" applyAlignment="1">
      <alignment horizontal="center" vertical="center" wrapText="1"/>
    </xf>
    <xf numFmtId="4" fontId="21" fillId="0" borderId="6" xfId="3" applyNumberFormat="1" applyFont="1" applyFill="1" applyBorder="1" applyAlignment="1">
      <alignment horizontal="center" vertical="center" wrapText="1"/>
    </xf>
    <xf numFmtId="4" fontId="22" fillId="0" borderId="6" xfId="3" applyNumberFormat="1" applyFont="1" applyFill="1" applyBorder="1" applyAlignment="1">
      <alignment horizontal="center" vertical="center" wrapText="1"/>
    </xf>
    <xf numFmtId="49" fontId="21" fillId="0" borderId="6" xfId="3" applyNumberFormat="1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" fontId="21" fillId="0" borderId="8" xfId="3" applyNumberFormat="1" applyFont="1" applyBorder="1" applyAlignment="1">
      <alignment horizontal="center" vertical="center" wrapText="1"/>
    </xf>
    <xf numFmtId="4" fontId="21" fillId="0" borderId="9" xfId="3" applyNumberFormat="1" applyFont="1" applyBorder="1" applyAlignment="1">
      <alignment horizontal="center" vertical="center" wrapText="1"/>
    </xf>
    <xf numFmtId="4" fontId="22" fillId="0" borderId="9" xfId="3" applyNumberFormat="1" applyFont="1" applyFill="1" applyBorder="1" applyAlignment="1">
      <alignment horizontal="center" vertical="center" wrapText="1"/>
    </xf>
    <xf numFmtId="49" fontId="21" fillId="0" borderId="9" xfId="3" applyNumberFormat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21" fillId="0" borderId="8" xfId="3" applyNumberFormat="1" applyFont="1" applyFill="1" applyBorder="1" applyAlignment="1">
      <alignment horizontal="center" vertical="center" wrapText="1"/>
    </xf>
    <xf numFmtId="4" fontId="21" fillId="0" borderId="9" xfId="3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2" fillId="0" borderId="13" xfId="3" applyNumberFormat="1" applyFont="1" applyFill="1" applyBorder="1" applyAlignment="1">
      <alignment horizontal="center" vertical="center" wrapText="1"/>
    </xf>
    <xf numFmtId="49" fontId="21" fillId="0" borderId="13" xfId="3" applyNumberFormat="1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 applyProtection="1">
      <alignment horizontal="center" vertical="center"/>
      <protection locked="0"/>
    </xf>
    <xf numFmtId="4" fontId="22" fillId="0" borderId="14" xfId="3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4" fontId="17" fillId="0" borderId="9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/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0" xfId="3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6" xfId="0" applyFont="1" applyFill="1" applyBorder="1" applyAlignment="1">
      <alignment horizont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2" fontId="21" fillId="0" borderId="23" xfId="0" applyNumberFormat="1" applyFont="1" applyFill="1" applyBorder="1" applyAlignment="1" applyProtection="1">
      <alignment horizontal="center" vertical="center"/>
      <protection locked="0"/>
    </xf>
    <xf numFmtId="4" fontId="21" fillId="0" borderId="13" xfId="3" applyNumberFormat="1" applyFont="1" applyFill="1" applyBorder="1" applyAlignment="1">
      <alignment horizontal="center" vertical="center" wrapText="1"/>
    </xf>
    <xf numFmtId="4" fontId="21" fillId="0" borderId="12" xfId="3" applyNumberFormat="1" applyFont="1" applyFill="1" applyBorder="1" applyAlignment="1">
      <alignment horizontal="center" vertical="center" wrapText="1"/>
    </xf>
    <xf numFmtId="4" fontId="21" fillId="0" borderId="13" xfId="3" applyNumberFormat="1" applyFont="1" applyBorder="1" applyAlignment="1">
      <alignment horizontal="center" vertical="center" wrapText="1"/>
    </xf>
    <xf numFmtId="4" fontId="21" fillId="0" borderId="12" xfId="3" applyNumberFormat="1" applyFont="1" applyBorder="1" applyAlignment="1">
      <alignment horizontal="center" vertical="center" wrapText="1"/>
    </xf>
    <xf numFmtId="2" fontId="17" fillId="0" borderId="20" xfId="0" applyNumberFormat="1" applyFont="1" applyFill="1" applyBorder="1" applyAlignment="1" applyProtection="1">
      <alignment horizontal="center"/>
      <protection locked="0"/>
    </xf>
    <xf numFmtId="2" fontId="17" fillId="0" borderId="19" xfId="0" applyNumberFormat="1" applyFont="1" applyFill="1" applyBorder="1" applyAlignment="1" applyProtection="1">
      <alignment horizontal="center"/>
      <protection locked="0"/>
    </xf>
    <xf numFmtId="2" fontId="17" fillId="0" borderId="18" xfId="0" applyNumberFormat="1" applyFont="1" applyFill="1" applyBorder="1" applyAlignment="1" applyProtection="1">
      <alignment horizontal="center"/>
      <protection locked="0"/>
    </xf>
  </cellXfs>
  <cellStyles count="15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33</v>
      </c>
      <c r="B1" s="77" t="s">
        <v>32</v>
      </c>
      <c r="C1" s="78"/>
      <c r="D1" s="78"/>
      <c r="E1" s="79"/>
      <c r="F1" s="16" t="s">
        <v>31</v>
      </c>
      <c r="G1" s="62" t="s">
        <v>30</v>
      </c>
      <c r="H1" s="16" t="s">
        <v>29</v>
      </c>
      <c r="I1" s="61">
        <v>44589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</row>
    <row r="4" spans="1:9" s="8" customFormat="1" ht="19.5" x14ac:dyDescent="0.3">
      <c r="A4" s="46" t="s">
        <v>19</v>
      </c>
      <c r="B4" s="53" t="s">
        <v>39</v>
      </c>
      <c r="C4" s="52" t="s">
        <v>45</v>
      </c>
      <c r="D4" s="51" t="s">
        <v>46</v>
      </c>
      <c r="E4" s="50">
        <f>54.19+10.93</f>
        <v>65.12</v>
      </c>
      <c r="F4" s="75">
        <f>10.8/2</f>
        <v>5.4</v>
      </c>
      <c r="G4" s="75">
        <f>21.3/2</f>
        <v>10.65</v>
      </c>
      <c r="H4" s="75">
        <f>1.5/2</f>
        <v>0.75</v>
      </c>
      <c r="I4" s="76">
        <f>253.5/2</f>
        <v>126.75</v>
      </c>
    </row>
    <row r="5" spans="1:9" s="8" customFormat="1" ht="19.5" x14ac:dyDescent="0.3">
      <c r="A5" s="42"/>
      <c r="B5" s="48" t="s">
        <v>47</v>
      </c>
      <c r="C5" s="40" t="s">
        <v>48</v>
      </c>
      <c r="D5" s="39" t="s">
        <v>49</v>
      </c>
      <c r="E5" s="38">
        <v>15</v>
      </c>
      <c r="F5" s="37">
        <f>6.4/20*15</f>
        <v>4.8</v>
      </c>
      <c r="G5" s="37">
        <f>0.8/20*15</f>
        <v>0.6</v>
      </c>
      <c r="H5" s="37">
        <f>45.8/20*15</f>
        <v>34.35</v>
      </c>
      <c r="I5" s="36">
        <f>215.8/20*15</f>
        <v>161.85000000000002</v>
      </c>
    </row>
    <row r="6" spans="1:9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</row>
    <row r="7" spans="1:9" s="8" customFormat="1" ht="19.5" x14ac:dyDescent="0.3">
      <c r="A7" s="49"/>
      <c r="B7" s="48" t="s">
        <v>5</v>
      </c>
      <c r="C7" s="40" t="s">
        <v>40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</row>
    <row r="8" spans="1:9" s="8" customFormat="1" ht="19.5" x14ac:dyDescent="0.3">
      <c r="A8" s="49"/>
      <c r="B8" s="41" t="s">
        <v>51</v>
      </c>
      <c r="C8" s="40" t="s">
        <v>51</v>
      </c>
      <c r="D8" s="39" t="s">
        <v>44</v>
      </c>
      <c r="E8" s="38">
        <v>10</v>
      </c>
      <c r="F8" s="44">
        <v>0</v>
      </c>
      <c r="G8" s="44">
        <v>0</v>
      </c>
      <c r="H8" s="44">
        <f>15.9/2</f>
        <v>7.95</v>
      </c>
      <c r="I8" s="43">
        <f>64.2/2</f>
        <v>32.1</v>
      </c>
    </row>
    <row r="9" spans="1:9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0" t="s">
        <v>4</v>
      </c>
      <c r="B10" s="71"/>
      <c r="C10" s="57"/>
      <c r="D10" s="56"/>
      <c r="E10" s="55">
        <f>SUM(E4:E9)</f>
        <v>115.2</v>
      </c>
      <c r="F10" s="54">
        <f>SUM(F4:F9)</f>
        <v>12.9</v>
      </c>
      <c r="G10" s="54">
        <f t="shared" ref="G10:I10" si="0">SUM(G4:G9)</f>
        <v>12.25</v>
      </c>
      <c r="H10" s="54">
        <f t="shared" si="0"/>
        <v>80.05</v>
      </c>
      <c r="I10" s="72">
        <f t="shared" si="0"/>
        <v>482.70000000000005</v>
      </c>
    </row>
    <row r="11" spans="1:9" s="8" customFormat="1" ht="19.5" x14ac:dyDescent="0.3">
      <c r="A11" s="46" t="s">
        <v>15</v>
      </c>
      <c r="B11" s="53" t="s">
        <v>41</v>
      </c>
      <c r="C11" s="52" t="s">
        <v>52</v>
      </c>
      <c r="D11" s="51" t="s">
        <v>35</v>
      </c>
      <c r="E11" s="50">
        <v>20</v>
      </c>
      <c r="F11" s="73">
        <v>1.4</v>
      </c>
      <c r="G11" s="73">
        <v>11.4</v>
      </c>
      <c r="H11" s="73">
        <v>4.3</v>
      </c>
      <c r="I11" s="74">
        <v>123.2</v>
      </c>
    </row>
    <row r="12" spans="1:9" s="8" customFormat="1" ht="19.5" x14ac:dyDescent="0.3">
      <c r="A12" s="42"/>
      <c r="B12" s="41" t="s">
        <v>14</v>
      </c>
      <c r="C12" s="40" t="s">
        <v>53</v>
      </c>
      <c r="D12" s="39" t="s">
        <v>36</v>
      </c>
      <c r="E12" s="38">
        <v>80</v>
      </c>
      <c r="F12" s="37">
        <v>2.4</v>
      </c>
      <c r="G12" s="37">
        <v>4.5</v>
      </c>
      <c r="H12" s="37">
        <f>11.7*2</f>
        <v>23.4</v>
      </c>
      <c r="I12" s="36">
        <v>96.3</v>
      </c>
    </row>
    <row r="13" spans="1:9" s="8" customFormat="1" ht="19.5" x14ac:dyDescent="0.3">
      <c r="A13" s="42"/>
      <c r="B13" s="41" t="s">
        <v>13</v>
      </c>
      <c r="C13" s="40" t="s">
        <v>54</v>
      </c>
      <c r="D13" s="39" t="s">
        <v>35</v>
      </c>
      <c r="E13" s="38">
        <f>69.6-7.5</f>
        <v>62.099999999999994</v>
      </c>
      <c r="F13" s="37">
        <v>21</v>
      </c>
      <c r="G13" s="37">
        <v>8.1999999999999993</v>
      </c>
      <c r="H13" s="37">
        <v>0.6</v>
      </c>
      <c r="I13" s="36">
        <v>161</v>
      </c>
    </row>
    <row r="14" spans="1:9" s="8" customFormat="1" ht="19.5" x14ac:dyDescent="0.3">
      <c r="A14" s="42"/>
      <c r="B14" s="48" t="s">
        <v>47</v>
      </c>
      <c r="C14" s="40" t="s">
        <v>55</v>
      </c>
      <c r="D14" s="39" t="s">
        <v>49</v>
      </c>
      <c r="E14" s="38">
        <v>15</v>
      </c>
      <c r="F14" s="37">
        <f>4.4/20*15</f>
        <v>3.3000000000000003</v>
      </c>
      <c r="G14" s="37">
        <f>1/20*15</f>
        <v>0.75</v>
      </c>
      <c r="H14" s="37">
        <f>49.9/20*15</f>
        <v>37.425000000000004</v>
      </c>
      <c r="I14" s="36">
        <f>232/20*15</f>
        <v>174</v>
      </c>
    </row>
    <row r="15" spans="1:9" s="8" customFormat="1" ht="19.5" x14ac:dyDescent="0.3">
      <c r="A15" s="49"/>
      <c r="B15" s="48" t="s">
        <v>5</v>
      </c>
      <c r="C15" s="40" t="s">
        <v>38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32.049999999999997</v>
      </c>
      <c r="G19" s="24">
        <f>SUM(G11:G18)</f>
        <v>26.000000000000004</v>
      </c>
      <c r="H19" s="24">
        <f>SUM(H11:H18)</f>
        <v>126.52500000000001</v>
      </c>
      <c r="I19" s="23">
        <f>SUM(I11:I18)</f>
        <v>829.9</v>
      </c>
    </row>
    <row r="20" spans="1:9" s="8" customFormat="1" ht="19.5" x14ac:dyDescent="0.3">
      <c r="A20" s="46" t="s">
        <v>6</v>
      </c>
      <c r="B20" s="45" t="s">
        <v>5</v>
      </c>
      <c r="C20" s="40" t="s">
        <v>56</v>
      </c>
      <c r="D20" s="39" t="s">
        <v>57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</row>
    <row r="21" spans="1:9" s="8" customFormat="1" ht="19.5" x14ac:dyDescent="0.3">
      <c r="A21" s="42"/>
      <c r="B21" s="41" t="s">
        <v>58</v>
      </c>
      <c r="C21" s="40" t="s">
        <v>59</v>
      </c>
      <c r="D21" s="39" t="s">
        <v>37</v>
      </c>
      <c r="E21" s="38">
        <v>59.7</v>
      </c>
      <c r="F21" s="44">
        <v>2.9</v>
      </c>
      <c r="G21" s="44">
        <v>9.1</v>
      </c>
      <c r="H21" s="44">
        <v>17.899999999999999</v>
      </c>
      <c r="I21" s="43">
        <v>164.5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4.3</v>
      </c>
      <c r="G23" s="24">
        <f>SUM(G20:G22)</f>
        <v>9.2999999999999989</v>
      </c>
      <c r="H23" s="24">
        <f>SUM(H20:H22)</f>
        <v>44.3</v>
      </c>
      <c r="I23" s="23">
        <f>SUM(I20:I22)</f>
        <v>284.5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33</v>
      </c>
      <c r="B1" s="77" t="s">
        <v>32</v>
      </c>
      <c r="C1" s="78"/>
      <c r="D1" s="78"/>
      <c r="E1" s="79"/>
      <c r="F1" s="16" t="s">
        <v>31</v>
      </c>
      <c r="G1" s="62" t="s">
        <v>34</v>
      </c>
      <c r="H1" s="16" t="s">
        <v>29</v>
      </c>
      <c r="I1" s="61">
        <f>food1!I1</f>
        <v>44589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  <c r="J3" s="68"/>
    </row>
    <row r="4" spans="1:10" s="8" customFormat="1" ht="19.5" x14ac:dyDescent="0.3">
      <c r="A4" s="46" t="s">
        <v>19</v>
      </c>
      <c r="B4" s="53" t="s">
        <v>39</v>
      </c>
      <c r="C4" s="52" t="s">
        <v>45</v>
      </c>
      <c r="D4" s="51" t="s">
        <v>46</v>
      </c>
      <c r="E4" s="50">
        <f>54.19+10.93</f>
        <v>65.12</v>
      </c>
      <c r="F4" s="75">
        <f>10.8/2</f>
        <v>5.4</v>
      </c>
      <c r="G4" s="75">
        <f>21.3/2</f>
        <v>10.65</v>
      </c>
      <c r="H4" s="75">
        <f>1.5/2</f>
        <v>0.75</v>
      </c>
      <c r="I4" s="76">
        <f>253.5/2</f>
        <v>126.75</v>
      </c>
      <c r="J4" s="68"/>
    </row>
    <row r="5" spans="1:10" s="8" customFormat="1" ht="19.5" x14ac:dyDescent="0.3">
      <c r="A5" s="42"/>
      <c r="B5" s="48" t="s">
        <v>47</v>
      </c>
      <c r="C5" s="40" t="s">
        <v>48</v>
      </c>
      <c r="D5" s="39" t="s">
        <v>50</v>
      </c>
      <c r="E5" s="38">
        <v>18</v>
      </c>
      <c r="F5" s="37">
        <f>6.4/20*18</f>
        <v>5.76</v>
      </c>
      <c r="G5" s="37">
        <f>0.8/20*18</f>
        <v>0.72</v>
      </c>
      <c r="H5" s="37">
        <f>45.8/20*18</f>
        <v>41.22</v>
      </c>
      <c r="I5" s="36">
        <f>215.8/20*18</f>
        <v>194.22000000000003</v>
      </c>
      <c r="J5" s="16"/>
    </row>
    <row r="6" spans="1:10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  <c r="J6" s="16"/>
    </row>
    <row r="7" spans="1:10" s="8" customFormat="1" ht="19.5" x14ac:dyDescent="0.3">
      <c r="A7" s="49"/>
      <c r="B7" s="48" t="s">
        <v>5</v>
      </c>
      <c r="C7" s="40" t="s">
        <v>40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  <c r="J7" s="16"/>
    </row>
    <row r="8" spans="1:10" s="8" customFormat="1" ht="19.5" x14ac:dyDescent="0.3">
      <c r="A8" s="49"/>
      <c r="B8" s="41" t="s">
        <v>51</v>
      </c>
      <c r="C8" s="40" t="s">
        <v>51</v>
      </c>
      <c r="D8" s="39" t="s">
        <v>16</v>
      </c>
      <c r="E8" s="38">
        <v>30.4</v>
      </c>
      <c r="F8" s="44">
        <v>0</v>
      </c>
      <c r="G8" s="44">
        <v>0</v>
      </c>
      <c r="H8" s="44">
        <f>15.9/2*3</f>
        <v>23.85</v>
      </c>
      <c r="I8" s="43">
        <f>64.2/2*3</f>
        <v>96.300000000000011</v>
      </c>
      <c r="J8" s="16"/>
    </row>
    <row r="9" spans="1:10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>
        <f>SUM(E4:E9)</f>
        <v>138.6</v>
      </c>
      <c r="F10" s="54">
        <f>SUM(F4:F9)</f>
        <v>13.860000000000001</v>
      </c>
      <c r="G10" s="54">
        <f t="shared" ref="G10:I10" si="0">SUM(G4:G9)</f>
        <v>12.370000000000001</v>
      </c>
      <c r="H10" s="54">
        <f t="shared" si="0"/>
        <v>102.82</v>
      </c>
      <c r="I10" s="72">
        <f t="shared" si="0"/>
        <v>579.27</v>
      </c>
      <c r="J10" s="68"/>
    </row>
    <row r="11" spans="1:10" s="8" customFormat="1" ht="19.5" x14ac:dyDescent="0.3">
      <c r="A11" s="46" t="s">
        <v>15</v>
      </c>
      <c r="B11" s="53" t="s">
        <v>41</v>
      </c>
      <c r="C11" s="52" t="s">
        <v>52</v>
      </c>
      <c r="D11" s="51" t="s">
        <v>35</v>
      </c>
      <c r="E11" s="50">
        <v>20</v>
      </c>
      <c r="F11" s="73">
        <v>1.4</v>
      </c>
      <c r="G11" s="73">
        <v>11.4</v>
      </c>
      <c r="H11" s="73">
        <v>4.3</v>
      </c>
      <c r="I11" s="74">
        <v>123.2</v>
      </c>
      <c r="J11" s="68"/>
    </row>
    <row r="12" spans="1:10" s="8" customFormat="1" ht="19.5" x14ac:dyDescent="0.3">
      <c r="A12" s="42"/>
      <c r="B12" s="41" t="s">
        <v>14</v>
      </c>
      <c r="C12" s="40" t="s">
        <v>53</v>
      </c>
      <c r="D12" s="39" t="s">
        <v>43</v>
      </c>
      <c r="E12" s="38">
        <f>80+9.6</f>
        <v>89.6</v>
      </c>
      <c r="F12" s="37">
        <v>2.4</v>
      </c>
      <c r="G12" s="37">
        <v>4.5</v>
      </c>
      <c r="H12" s="37">
        <f>11.7*2</f>
        <v>23.4</v>
      </c>
      <c r="I12" s="36">
        <v>96.3</v>
      </c>
      <c r="J12" s="16"/>
    </row>
    <row r="13" spans="1:10" s="8" customFormat="1" ht="19.5" x14ac:dyDescent="0.3">
      <c r="A13" s="42"/>
      <c r="B13" s="41" t="s">
        <v>13</v>
      </c>
      <c r="C13" s="40" t="s">
        <v>54</v>
      </c>
      <c r="D13" s="39" t="s">
        <v>35</v>
      </c>
      <c r="E13" s="38">
        <f>69.6-7.5</f>
        <v>62.099999999999994</v>
      </c>
      <c r="F13" s="37">
        <v>21</v>
      </c>
      <c r="G13" s="37">
        <v>8.1999999999999993</v>
      </c>
      <c r="H13" s="37">
        <v>0.6</v>
      </c>
      <c r="I13" s="36">
        <v>161</v>
      </c>
      <c r="J13" s="16"/>
    </row>
    <row r="14" spans="1:10" s="8" customFormat="1" ht="19.5" x14ac:dyDescent="0.3">
      <c r="A14" s="42"/>
      <c r="B14" s="48" t="s">
        <v>47</v>
      </c>
      <c r="C14" s="40" t="s">
        <v>55</v>
      </c>
      <c r="D14" s="39" t="s">
        <v>50</v>
      </c>
      <c r="E14" s="38">
        <v>18</v>
      </c>
      <c r="F14" s="37">
        <f>4.4/20*18</f>
        <v>3.9600000000000004</v>
      </c>
      <c r="G14" s="37">
        <f>1/20*18</f>
        <v>0.9</v>
      </c>
      <c r="H14" s="37">
        <f>49.9/20*18</f>
        <v>44.910000000000004</v>
      </c>
      <c r="I14" s="36">
        <f>232/20*18</f>
        <v>208.79999999999998</v>
      </c>
      <c r="J14" s="16"/>
    </row>
    <row r="15" spans="1:10" s="8" customFormat="1" ht="19.5" x14ac:dyDescent="0.3">
      <c r="A15" s="49"/>
      <c r="B15" s="48" t="s">
        <v>5</v>
      </c>
      <c r="C15" s="40" t="s">
        <v>38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7"/>
    </row>
    <row r="18" spans="1:10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32.71</v>
      </c>
      <c r="G19" s="24">
        <f>SUM(G11:G18)</f>
        <v>26.150000000000002</v>
      </c>
      <c r="H19" s="24">
        <f>SUM(H11:H18)</f>
        <v>134.01000000000002</v>
      </c>
      <c r="I19" s="23">
        <f>SUM(I11:I18)</f>
        <v>864.69999999999993</v>
      </c>
      <c r="J19" s="16"/>
    </row>
    <row r="20" spans="1:10" s="8" customFormat="1" ht="19.5" x14ac:dyDescent="0.3">
      <c r="A20" s="46" t="s">
        <v>6</v>
      </c>
      <c r="B20" s="45" t="s">
        <v>5</v>
      </c>
      <c r="C20" s="40" t="s">
        <v>56</v>
      </c>
      <c r="D20" s="39" t="s">
        <v>57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  <c r="J20" s="67"/>
    </row>
    <row r="21" spans="1:10" s="8" customFormat="1" ht="19.5" x14ac:dyDescent="0.3">
      <c r="A21" s="42"/>
      <c r="B21" s="41" t="s">
        <v>58</v>
      </c>
      <c r="C21" s="40" t="s">
        <v>59</v>
      </c>
      <c r="D21" s="39" t="s">
        <v>42</v>
      </c>
      <c r="E21" s="38">
        <v>68.7</v>
      </c>
      <c r="F21" s="44">
        <f>2.9/7*9</f>
        <v>3.7285714285714282</v>
      </c>
      <c r="G21" s="44">
        <f>9.1/7*9</f>
        <v>11.700000000000001</v>
      </c>
      <c r="H21" s="44">
        <f>17.9/7*9</f>
        <v>23.014285714285712</v>
      </c>
      <c r="I21" s="43">
        <f>164.5/7*9</f>
        <v>211.5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5.1285714285714281</v>
      </c>
      <c r="G23" s="24">
        <f>SUM(G20:G22)</f>
        <v>11.9</v>
      </c>
      <c r="H23" s="24">
        <f>SUM(H20:H22)</f>
        <v>49.414285714285711</v>
      </c>
      <c r="I23" s="23">
        <f>SUM(I20:I22)</f>
        <v>331.5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2022-01-28T00:55:35Z</dcterms:modified>
</cp:coreProperties>
</file>