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I21" i="3"/>
  <c r="I23" i="3" s="1"/>
  <c r="H21" i="3"/>
  <c r="H23" i="3" s="1"/>
  <c r="G21" i="3"/>
  <c r="G23" i="3" s="1"/>
  <c r="F21" i="3"/>
  <c r="E21" i="3"/>
  <c r="E23" i="3" s="1"/>
  <c r="H19" i="3"/>
  <c r="I16" i="3"/>
  <c r="H16" i="3"/>
  <c r="G16" i="3"/>
  <c r="F16" i="3"/>
  <c r="I14" i="3"/>
  <c r="H14" i="3"/>
  <c r="G14" i="3"/>
  <c r="G19" i="3" s="1"/>
  <c r="F14" i="3"/>
  <c r="I13" i="3"/>
  <c r="I19" i="3" s="1"/>
  <c r="H13" i="3"/>
  <c r="F13" i="3"/>
  <c r="F19" i="3" s="1"/>
  <c r="E13" i="3"/>
  <c r="E12" i="3"/>
  <c r="E19" i="3" s="1"/>
  <c r="H10" i="3"/>
  <c r="F10" i="3"/>
  <c r="I4" i="3"/>
  <c r="I10" i="3" s="1"/>
  <c r="H4" i="3"/>
  <c r="G4" i="3"/>
  <c r="G10" i="3" s="1"/>
  <c r="F4" i="3"/>
  <c r="E4" i="3"/>
  <c r="E10" i="3" s="1"/>
  <c r="F23" i="2"/>
  <c r="I21" i="2"/>
  <c r="I23" i="2" s="1"/>
  <c r="H21" i="2"/>
  <c r="H23" i="2" s="1"/>
  <c r="G21" i="2"/>
  <c r="G23" i="2" s="1"/>
  <c r="F21" i="2"/>
  <c r="E21" i="2"/>
  <c r="E23" i="2" s="1"/>
  <c r="H19" i="2"/>
  <c r="I16" i="2"/>
  <c r="H16" i="2"/>
  <c r="G16" i="2"/>
  <c r="F16" i="2"/>
  <c r="I14" i="2"/>
  <c r="H14" i="2"/>
  <c r="G14" i="2"/>
  <c r="G19" i="2" s="1"/>
  <c r="F14" i="2"/>
  <c r="I13" i="2"/>
  <c r="I19" i="2" s="1"/>
  <c r="H13" i="2"/>
  <c r="F13" i="2"/>
  <c r="F19" i="2" s="1"/>
  <c r="E13" i="2"/>
  <c r="E19" i="2" s="1"/>
  <c r="I10" i="2"/>
  <c r="E10" i="2"/>
  <c r="I4" i="2"/>
  <c r="H4" i="2"/>
  <c r="H10" i="2" s="1"/>
  <c r="G4" i="2"/>
  <c r="G10" i="2" s="1"/>
  <c r="F4" i="2"/>
  <c r="F10" i="2" s="1"/>
  <c r="E4" i="2"/>
  <c r="I1" i="3" l="1"/>
</calcChain>
</file>

<file path=xl/sharedStrings.xml><?xml version="1.0" encoding="utf-8"?>
<sst xmlns="http://schemas.openxmlformats.org/spreadsheetml/2006/main" count="132" uniqueCount="62">
  <si>
    <t>Мустафаева Н.В.</t>
  </si>
  <si>
    <t>Зав.производством</t>
  </si>
  <si>
    <t>Гудым Д.С.</t>
  </si>
  <si>
    <t>Бухгалтер</t>
  </si>
  <si>
    <t>Итого:</t>
  </si>
  <si>
    <t>1 шт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</si>
  <si>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</si>
  <si>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</si>
  <si>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</si>
  <si>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</si>
  <si>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</si>
  <si>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</si>
  <si>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</si>
  <si>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</si>
  <si>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</si>
  <si>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</si>
  <si>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</si>
  <si>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</si>
  <si>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</si>
  <si>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</si>
  <si>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</si>
  <si>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</si>
  <si>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</si>
  <si>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</si>
  <si>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</si>
  <si>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</si>
  <si>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</si>
  <si>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</si>
  <si>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</si>
  <si>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</si>
  <si>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</si>
  <si>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</si>
  <si>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</si>
  <si>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</si>
  <si>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</si>
  <si>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</si>
  <si>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</si>
  <si>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</si>
  <si>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1/70</t>
  </si>
  <si>
    <t>Компот из сухофруктов</t>
  </si>
  <si>
    <t>гор.блюдо</t>
  </si>
  <si>
    <t>Чай с сахаром</t>
  </si>
  <si>
    <t>Салат</t>
  </si>
  <si>
    <t>Печенье</t>
  </si>
  <si>
    <t>1/90</t>
  </si>
  <si>
    <t>Макаронные изделия отварные с сыром</t>
  </si>
  <si>
    <t>200/20</t>
  </si>
  <si>
    <t>250/20</t>
  </si>
  <si>
    <t xml:space="preserve">Яйцо </t>
  </si>
  <si>
    <t>Яйцо отварное</t>
  </si>
  <si>
    <t>Фрукт</t>
  </si>
  <si>
    <t>Банан</t>
  </si>
  <si>
    <t>Салат из свежих огурцов с зеленым горошком и перцем с м/р</t>
  </si>
  <si>
    <t>Суп рыбный</t>
  </si>
  <si>
    <t>250/25</t>
  </si>
  <si>
    <t>Тефтели куриные</t>
  </si>
  <si>
    <t>гарнир</t>
  </si>
  <si>
    <t>Каша гречневая рассыпчатая с соусом</t>
  </si>
  <si>
    <t>150/50</t>
  </si>
  <si>
    <t>180/50</t>
  </si>
  <si>
    <t>Молоко</t>
  </si>
  <si>
    <t>Шоколадное печенье в обсыпке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</si>
</sst>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10" fillId="0" borderId="0"/>
    <xf numFmtId="0" fontId="17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vertical="center"/>
    </xf>
    <xf numFmtId="0" fontId="13" fillId="0" borderId="0" xfId="1" applyNumberFormat="1" applyFont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Border="1" applyAlignment="1" applyProtection="1"/>
    <xf numFmtId="0" fontId="15" fillId="0" borderId="0" xfId="0" applyFont="1"/>
    <xf numFmtId="2" fontId="16" fillId="0" borderId="0" xfId="1" applyNumberFormat="1" applyFont="1" applyFill="1" applyBorder="1" applyAlignment="1" applyProtection="1">
      <alignment horizontal="center"/>
    </xf>
    <xf numFmtId="0" fontId="18" fillId="0" borderId="0" xfId="2" applyNumberFormat="1" applyFont="1" applyFill="1" applyBorder="1" applyAlignment="1">
      <alignment vertical="center"/>
    </xf>
    <xf numFmtId="0" fontId="18" fillId="0" borderId="0" xfId="1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>
      <alignment horizontal="center" vertical="center"/>
    </xf>
    <xf numFmtId="0" fontId="18" fillId="0" borderId="0" xfId="2" applyNumberFormat="1" applyFont="1" applyFill="1" applyBorder="1" applyAlignment="1">
      <alignment horizontal="right" vertical="center"/>
    </xf>
    <xf numFmtId="0" fontId="18" fillId="0" borderId="0" xfId="1" applyNumberFormat="1" applyFont="1" applyBorder="1" applyAlignment="1" applyProtection="1">
      <alignment horizontal="right" vertical="center"/>
    </xf>
    <xf numFmtId="0" fontId="18" fillId="0" borderId="0" xfId="1" applyNumberFormat="1" applyFont="1" applyBorder="1" applyAlignment="1" applyProtection="1"/>
    <xf numFmtId="0" fontId="15" fillId="0" borderId="0" xfId="0" applyFont="1" applyFill="1"/>
    <xf numFmtId="0" fontId="18" fillId="0" borderId="0" xfId="2" applyNumberFormat="1" applyFont="1" applyBorder="1" applyAlignment="1">
      <alignment vertical="center"/>
    </xf>
    <xf numFmtId="0" fontId="18" fillId="0" borderId="0" xfId="2" applyNumberFormat="1" applyFont="1" applyBorder="1" applyAlignment="1">
      <alignment horizontal="center" vertical="center"/>
    </xf>
    <xf numFmtId="0" fontId="18" fillId="0" borderId="0" xfId="2" applyNumberFormat="1" applyFont="1" applyBorder="1" applyAlignment="1">
      <alignment horizontal="right" vertical="center"/>
    </xf>
    <xf numFmtId="4" fontId="15" fillId="0" borderId="0" xfId="0" applyNumberFormat="1" applyFont="1" applyFill="1"/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2" fontId="19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2" xfId="0" applyNumberFormat="1" applyFont="1" applyFill="1" applyBorder="1" applyAlignment="1" applyProtection="1">
      <alignment horizontal="center" vertical="center"/>
      <protection locked="0"/>
    </xf>
    <xf numFmtId="4" fontId="20" fillId="0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4" fontId="19" fillId="0" borderId="5" xfId="3" applyNumberFormat="1" applyFont="1" applyFill="1" applyBorder="1" applyAlignment="1">
      <alignment horizontal="center" vertical="center" wrapText="1"/>
    </xf>
    <xf numFmtId="4" fontId="19" fillId="0" borderId="6" xfId="3" applyNumberFormat="1" applyFont="1" applyFill="1" applyBorder="1" applyAlignment="1">
      <alignment horizontal="center" vertical="center" wrapText="1"/>
    </xf>
    <xf numFmtId="4" fontId="20" fillId="0" borderId="6" xfId="3" applyNumberFormat="1" applyFont="1" applyFill="1" applyBorder="1" applyAlignment="1">
      <alignment horizontal="center" vertical="center" wrapText="1"/>
    </xf>
    <xf numFmtId="49" fontId="19" fillId="0" borderId="6" xfId="3" applyNumberFormat="1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4" fontId="19" fillId="0" borderId="8" xfId="3" applyNumberFormat="1" applyFont="1" applyBorder="1" applyAlignment="1">
      <alignment horizontal="center" vertical="center" wrapText="1"/>
    </xf>
    <xf numFmtId="4" fontId="19" fillId="0" borderId="9" xfId="3" applyNumberFormat="1" applyFont="1" applyBorder="1" applyAlignment="1">
      <alignment horizontal="center" vertical="center" wrapText="1"/>
    </xf>
    <xf numFmtId="4" fontId="20" fillId="0" borderId="9" xfId="3" applyNumberFormat="1" applyFont="1" applyFill="1" applyBorder="1" applyAlignment="1">
      <alignment horizontal="center" vertical="center" wrapText="1"/>
    </xf>
    <xf numFmtId="49" fontId="19" fillId="0" borderId="9" xfId="3" applyNumberFormat="1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8" xfId="3" applyNumberFormat="1" applyFont="1" applyFill="1" applyBorder="1" applyAlignment="1">
      <alignment horizontal="center" vertical="center" wrapText="1"/>
    </xf>
    <xf numFmtId="4" fontId="19" fillId="0" borderId="9" xfId="3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20" fillId="0" borderId="13" xfId="3" applyNumberFormat="1" applyFont="1" applyFill="1" applyBorder="1" applyAlignment="1">
      <alignment horizontal="center" vertical="center" wrapText="1"/>
    </xf>
    <xf numFmtId="49" fontId="19" fillId="0" borderId="13" xfId="3" applyNumberFormat="1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4" fontId="20" fillId="0" borderId="14" xfId="3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4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9" xfId="0" applyFont="1" applyFill="1" applyBorder="1"/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3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4" fontId="19" fillId="0" borderId="13" xfId="3" applyNumberFormat="1" applyFont="1" applyBorder="1" applyAlignment="1">
      <alignment horizontal="center" vertical="center" wrapText="1"/>
    </xf>
    <xf numFmtId="4" fontId="19" fillId="0" borderId="12" xfId="3" applyNumberFormat="1" applyFont="1" applyBorder="1" applyAlignment="1">
      <alignment horizontal="center" vertical="center" wrapText="1"/>
    </xf>
    <xf numFmtId="2" fontId="15" fillId="0" borderId="20" xfId="0" applyNumberFormat="1" applyFont="1" applyFill="1" applyBorder="1" applyAlignment="1" applyProtection="1">
      <alignment horizontal="center"/>
      <protection locked="0"/>
    </xf>
    <xf numFmtId="2" fontId="15" fillId="0" borderId="19" xfId="0" applyNumberFormat="1" applyFont="1" applyFill="1" applyBorder="1" applyAlignment="1" applyProtection="1">
      <alignment horizontal="center"/>
      <protection locked="0"/>
    </xf>
    <xf numFmtId="2" fontId="15" fillId="0" borderId="18" xfId="0" applyNumberFormat="1" applyFont="1" applyFill="1" applyBorder="1" applyAlignment="1" applyProtection="1">
      <alignment horizontal="center"/>
      <protection locked="0"/>
    </xf>
  </cellXfs>
  <cellStyles count="13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4" xfId="10"/>
    <cellStyle name="Обычный 2 4 3 2 2 5" xfId="11"/>
    <cellStyle name="Обычный 2 4 3 2 2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34</v>
      </c>
      <c r="B1" s="75" t="s">
        <v>33</v>
      </c>
      <c r="C1" s="76"/>
      <c r="D1" s="76"/>
      <c r="E1" s="77"/>
      <c r="F1" s="16" t="s">
        <v>32</v>
      </c>
      <c r="G1" s="62" t="s">
        <v>31</v>
      </c>
      <c r="H1" s="16" t="s">
        <v>30</v>
      </c>
      <c r="I1" s="61">
        <v>44587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29</v>
      </c>
      <c r="B3" s="59" t="s">
        <v>28</v>
      </c>
      <c r="C3" s="59" t="s">
        <v>27</v>
      </c>
      <c r="D3" s="59" t="s">
        <v>26</v>
      </c>
      <c r="E3" s="59" t="s">
        <v>25</v>
      </c>
      <c r="F3" s="59" t="s">
        <v>24</v>
      </c>
      <c r="G3" s="59" t="s">
        <v>23</v>
      </c>
      <c r="H3" s="59" t="s">
        <v>22</v>
      </c>
      <c r="I3" s="58" t="s">
        <v>21</v>
      </c>
    </row>
    <row r="4" spans="1:9" s="8" customFormat="1" ht="37.5" x14ac:dyDescent="0.3">
      <c r="A4" s="46" t="s">
        <v>20</v>
      </c>
      <c r="B4" s="53" t="s">
        <v>40</v>
      </c>
      <c r="C4" s="52" t="s">
        <v>45</v>
      </c>
      <c r="D4" s="51" t="s">
        <v>46</v>
      </c>
      <c r="E4" s="50">
        <f>42.12+23-30</f>
        <v>35.120000000000005</v>
      </c>
      <c r="F4" s="73">
        <f>8</f>
        <v>8</v>
      </c>
      <c r="G4" s="73">
        <f>10.65</f>
        <v>10.65</v>
      </c>
      <c r="H4" s="73">
        <f>51</f>
        <v>51</v>
      </c>
      <c r="I4" s="74">
        <f>240.4</f>
        <v>240.4</v>
      </c>
    </row>
    <row r="5" spans="1:9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</row>
    <row r="6" spans="1:9" s="8" customFormat="1" ht="19.5" x14ac:dyDescent="0.3">
      <c r="A6" s="49"/>
      <c r="B6" s="48" t="s">
        <v>6</v>
      </c>
      <c r="C6" s="40" t="s">
        <v>41</v>
      </c>
      <c r="D6" s="39" t="s">
        <v>13</v>
      </c>
      <c r="E6" s="38">
        <v>15</v>
      </c>
      <c r="F6" s="37">
        <v>0.4</v>
      </c>
      <c r="G6" s="37">
        <v>0.1</v>
      </c>
      <c r="H6" s="37">
        <v>21.6</v>
      </c>
      <c r="I6" s="36">
        <v>83.4</v>
      </c>
    </row>
    <row r="7" spans="1:9" s="8" customFormat="1" ht="19.5" x14ac:dyDescent="0.3">
      <c r="A7" s="49"/>
      <c r="B7" s="41" t="s">
        <v>48</v>
      </c>
      <c r="C7" s="40" t="s">
        <v>49</v>
      </c>
      <c r="D7" s="39" t="s">
        <v>5</v>
      </c>
      <c r="E7" s="38">
        <v>25</v>
      </c>
      <c r="F7" s="37">
        <v>5.0999999999999996</v>
      </c>
      <c r="G7" s="37">
        <v>4.5999999999999996</v>
      </c>
      <c r="H7" s="37">
        <v>0.3</v>
      </c>
      <c r="I7" s="36">
        <v>63.5</v>
      </c>
    </row>
    <row r="8" spans="1:9" s="8" customFormat="1" ht="19.5" x14ac:dyDescent="0.3">
      <c r="A8" s="49"/>
      <c r="B8" s="41" t="s">
        <v>50</v>
      </c>
      <c r="C8" s="40" t="s">
        <v>51</v>
      </c>
      <c r="D8" s="39" t="s">
        <v>5</v>
      </c>
      <c r="E8" s="38">
        <v>30</v>
      </c>
      <c r="F8" s="44">
        <v>1.5</v>
      </c>
      <c r="G8" s="44">
        <v>0.5</v>
      </c>
      <c r="H8" s="44">
        <v>21</v>
      </c>
      <c r="I8" s="43">
        <v>96</v>
      </c>
    </row>
    <row r="9" spans="1:9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0" t="s">
        <v>4</v>
      </c>
      <c r="B10" s="71"/>
      <c r="C10" s="57"/>
      <c r="D10" s="56"/>
      <c r="E10" s="55">
        <f>SUM(E4:E9)</f>
        <v>115.2</v>
      </c>
      <c r="F10" s="54">
        <f>SUM(F4:F9)</f>
        <v>17.3</v>
      </c>
      <c r="G10" s="54">
        <f t="shared" ref="G10:I10" si="0">SUM(G4:G9)</f>
        <v>16.75</v>
      </c>
      <c r="H10" s="54">
        <f t="shared" si="0"/>
        <v>109.3</v>
      </c>
      <c r="I10" s="72">
        <f t="shared" si="0"/>
        <v>561.9</v>
      </c>
    </row>
    <row r="11" spans="1:9" s="8" customFormat="1" ht="37.5" x14ac:dyDescent="0.3">
      <c r="A11" s="46" t="s">
        <v>16</v>
      </c>
      <c r="B11" s="53" t="s">
        <v>42</v>
      </c>
      <c r="C11" s="52" t="s">
        <v>52</v>
      </c>
      <c r="D11" s="51" t="s">
        <v>36</v>
      </c>
      <c r="E11" s="50">
        <v>25</v>
      </c>
      <c r="F11" s="73">
        <v>1.8</v>
      </c>
      <c r="G11" s="73">
        <v>6</v>
      </c>
      <c r="H11" s="73">
        <v>4.2</v>
      </c>
      <c r="I11" s="74">
        <v>77.8</v>
      </c>
    </row>
    <row r="12" spans="1:9" s="8" customFormat="1" ht="19.5" x14ac:dyDescent="0.3">
      <c r="A12" s="42"/>
      <c r="B12" s="41" t="s">
        <v>15</v>
      </c>
      <c r="C12" s="40" t="s">
        <v>53</v>
      </c>
      <c r="D12" s="39" t="s">
        <v>37</v>
      </c>
      <c r="E12" s="38">
        <v>75</v>
      </c>
      <c r="F12" s="37">
        <v>9.3000000000000007</v>
      </c>
      <c r="G12" s="37">
        <v>2.8</v>
      </c>
      <c r="H12" s="37">
        <v>10</v>
      </c>
      <c r="I12" s="36">
        <v>104.3</v>
      </c>
    </row>
    <row r="13" spans="1:9" s="8" customFormat="1" ht="19.5" x14ac:dyDescent="0.3">
      <c r="A13" s="42"/>
      <c r="B13" s="41" t="s">
        <v>14</v>
      </c>
      <c r="C13" s="40" t="s">
        <v>55</v>
      </c>
      <c r="D13" s="39" t="s">
        <v>36</v>
      </c>
      <c r="E13" s="38">
        <f>77.1-15</f>
        <v>62.099999999999994</v>
      </c>
      <c r="F13" s="37">
        <f>13.4</f>
        <v>13.4</v>
      </c>
      <c r="G13" s="37">
        <v>8.8000000000000007</v>
      </c>
      <c r="H13" s="37">
        <f>4.8+9.85</f>
        <v>14.649999999999999</v>
      </c>
      <c r="I13" s="36">
        <f>152.1*1.5</f>
        <v>228.14999999999998</v>
      </c>
    </row>
    <row r="14" spans="1:9" s="8" customFormat="1" ht="37.5" x14ac:dyDescent="0.3">
      <c r="A14" s="42"/>
      <c r="B14" s="41" t="s">
        <v>56</v>
      </c>
      <c r="C14" s="40" t="s">
        <v>57</v>
      </c>
      <c r="D14" s="39" t="s">
        <v>58</v>
      </c>
      <c r="E14" s="38">
        <v>15</v>
      </c>
      <c r="F14" s="37">
        <f>7.2/2*1.5</f>
        <v>5.4</v>
      </c>
      <c r="G14" s="37">
        <f>4.4/2*1.5</f>
        <v>3.3000000000000003</v>
      </c>
      <c r="H14" s="37">
        <f>34.2/2*1.5</f>
        <v>25.650000000000002</v>
      </c>
      <c r="I14" s="36">
        <f>197.4/2*1.5</f>
        <v>148.05000000000001</v>
      </c>
    </row>
    <row r="15" spans="1:9" s="8" customFormat="1" ht="19.5" x14ac:dyDescent="0.3">
      <c r="A15" s="49"/>
      <c r="B15" s="48" t="s">
        <v>6</v>
      </c>
      <c r="C15" s="40" t="s">
        <v>39</v>
      </c>
      <c r="D15" s="39" t="s">
        <v>13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12</v>
      </c>
      <c r="C16" s="40" t="s">
        <v>11</v>
      </c>
      <c r="D16" s="39" t="s">
        <v>8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10</v>
      </c>
      <c r="C17" s="40" t="s">
        <v>9</v>
      </c>
      <c r="D17" s="39" t="s">
        <v>8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33.849999999999994</v>
      </c>
      <c r="G19" s="24">
        <f>SUM(G11:G18)</f>
        <v>22.050000000000004</v>
      </c>
      <c r="H19" s="24">
        <f>SUM(H11:H18)</f>
        <v>115.3</v>
      </c>
      <c r="I19" s="23">
        <f>SUM(I11:I18)</f>
        <v>833.69999999999993</v>
      </c>
    </row>
    <row r="20" spans="1:9" s="8" customFormat="1" ht="19.5" x14ac:dyDescent="0.3">
      <c r="A20" s="46" t="s">
        <v>7</v>
      </c>
      <c r="B20" s="45" t="s">
        <v>6</v>
      </c>
      <c r="C20" s="40" t="s">
        <v>60</v>
      </c>
      <c r="D20" s="39" t="s">
        <v>13</v>
      </c>
      <c r="E20" s="38">
        <v>49.5</v>
      </c>
      <c r="F20" s="44">
        <v>5.8</v>
      </c>
      <c r="G20" s="44">
        <v>6.4</v>
      </c>
      <c r="H20" s="44">
        <v>9.4</v>
      </c>
      <c r="I20" s="43">
        <v>120</v>
      </c>
    </row>
    <row r="21" spans="1:9" s="8" customFormat="1" ht="19.5" x14ac:dyDescent="0.3">
      <c r="A21" s="42"/>
      <c r="B21" s="41" t="s">
        <v>43</v>
      </c>
      <c r="C21" s="40" t="s">
        <v>61</v>
      </c>
      <c r="D21" s="39" t="s">
        <v>38</v>
      </c>
      <c r="E21" s="38">
        <f>34.7+13</f>
        <v>47.7</v>
      </c>
      <c r="F21" s="44">
        <f>2.9/7*4</f>
        <v>1.657142857142857</v>
      </c>
      <c r="G21" s="44">
        <f>11.9/7*4</f>
        <v>6.8</v>
      </c>
      <c r="H21" s="44">
        <f>35.5/7*4</f>
        <v>20.285714285714285</v>
      </c>
      <c r="I21" s="43">
        <f>272.7/7*4</f>
        <v>155.82857142857142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7.4571428571428573</v>
      </c>
      <c r="G23" s="24">
        <f>SUM(G20:G22)</f>
        <v>13.2</v>
      </c>
      <c r="H23" s="24">
        <f>SUM(H20:H22)</f>
        <v>29.685714285714283</v>
      </c>
      <c r="I23" s="23">
        <f>SUM(I20:I22)</f>
        <v>275.82857142857142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D11" sqref="D11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34</v>
      </c>
      <c r="B1" s="75" t="s">
        <v>33</v>
      </c>
      <c r="C1" s="76"/>
      <c r="D1" s="76"/>
      <c r="E1" s="77"/>
      <c r="F1" s="16" t="s">
        <v>32</v>
      </c>
      <c r="G1" s="62" t="s">
        <v>35</v>
      </c>
      <c r="H1" s="16" t="s">
        <v>30</v>
      </c>
      <c r="I1" s="61">
        <f>food1!I1</f>
        <v>44587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29</v>
      </c>
      <c r="B3" s="59" t="s">
        <v>28</v>
      </c>
      <c r="C3" s="59" t="s">
        <v>27</v>
      </c>
      <c r="D3" s="59" t="s">
        <v>26</v>
      </c>
      <c r="E3" s="59" t="s">
        <v>25</v>
      </c>
      <c r="F3" s="59" t="s">
        <v>24</v>
      </c>
      <c r="G3" s="59" t="s">
        <v>23</v>
      </c>
      <c r="H3" s="59" t="s">
        <v>22</v>
      </c>
      <c r="I3" s="58" t="s">
        <v>21</v>
      </c>
      <c r="J3" s="68"/>
    </row>
    <row r="4" spans="1:10" s="8" customFormat="1" ht="37.5" x14ac:dyDescent="0.3">
      <c r="A4" s="46" t="s">
        <v>20</v>
      </c>
      <c r="B4" s="53" t="s">
        <v>40</v>
      </c>
      <c r="C4" s="52" t="s">
        <v>45</v>
      </c>
      <c r="D4" s="51" t="s">
        <v>47</v>
      </c>
      <c r="E4" s="50">
        <f>42.12+23.4+23-30</f>
        <v>58.519999999999996</v>
      </c>
      <c r="F4" s="73">
        <f>8/20*25</f>
        <v>10</v>
      </c>
      <c r="G4" s="73">
        <f>10.65/20*25</f>
        <v>13.3125</v>
      </c>
      <c r="H4" s="73">
        <f>51/20*25</f>
        <v>63.749999999999993</v>
      </c>
      <c r="I4" s="74">
        <f>240.4/20*25</f>
        <v>300.5</v>
      </c>
      <c r="J4" s="68"/>
    </row>
    <row r="5" spans="1:10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  <c r="J5" s="16"/>
    </row>
    <row r="6" spans="1:10" s="8" customFormat="1" ht="19.5" x14ac:dyDescent="0.3">
      <c r="A6" s="49"/>
      <c r="B6" s="48" t="s">
        <v>6</v>
      </c>
      <c r="C6" s="40" t="s">
        <v>41</v>
      </c>
      <c r="D6" s="39" t="s">
        <v>13</v>
      </c>
      <c r="E6" s="38">
        <v>15</v>
      </c>
      <c r="F6" s="37">
        <v>0.4</v>
      </c>
      <c r="G6" s="37">
        <v>0.1</v>
      </c>
      <c r="H6" s="37">
        <v>21.6</v>
      </c>
      <c r="I6" s="36">
        <v>83.4</v>
      </c>
      <c r="J6" s="16"/>
    </row>
    <row r="7" spans="1:10" s="8" customFormat="1" ht="19.5" x14ac:dyDescent="0.3">
      <c r="A7" s="49"/>
      <c r="B7" s="41" t="s">
        <v>48</v>
      </c>
      <c r="C7" s="40" t="s">
        <v>49</v>
      </c>
      <c r="D7" s="39" t="s">
        <v>5</v>
      </c>
      <c r="E7" s="38">
        <v>25</v>
      </c>
      <c r="F7" s="37">
        <v>5.0999999999999996</v>
      </c>
      <c r="G7" s="37">
        <v>4.5999999999999996</v>
      </c>
      <c r="H7" s="37">
        <v>0.3</v>
      </c>
      <c r="I7" s="36">
        <v>63.5</v>
      </c>
      <c r="J7" s="16"/>
    </row>
    <row r="8" spans="1:10" s="8" customFormat="1" ht="19.5" x14ac:dyDescent="0.3">
      <c r="A8" s="49"/>
      <c r="B8" s="41" t="s">
        <v>50</v>
      </c>
      <c r="C8" s="40" t="s">
        <v>51</v>
      </c>
      <c r="D8" s="39" t="s">
        <v>5</v>
      </c>
      <c r="E8" s="38">
        <v>30</v>
      </c>
      <c r="F8" s="44">
        <v>1.5</v>
      </c>
      <c r="G8" s="44">
        <v>0.5</v>
      </c>
      <c r="H8" s="44">
        <v>21</v>
      </c>
      <c r="I8" s="43">
        <v>96</v>
      </c>
      <c r="J8" s="16"/>
    </row>
    <row r="9" spans="1:10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>
        <f>SUM(E4:E9)</f>
        <v>138.6</v>
      </c>
      <c r="F10" s="54">
        <f>SUM(F4:F9)</f>
        <v>19.3</v>
      </c>
      <c r="G10" s="54">
        <f t="shared" ref="G10:I10" si="0">SUM(G4:G9)</f>
        <v>19.412500000000001</v>
      </c>
      <c r="H10" s="54">
        <f t="shared" si="0"/>
        <v>122.05</v>
      </c>
      <c r="I10" s="72">
        <f t="shared" si="0"/>
        <v>622</v>
      </c>
      <c r="J10" s="68"/>
    </row>
    <row r="11" spans="1:10" s="8" customFormat="1" ht="37.5" x14ac:dyDescent="0.3">
      <c r="A11" s="46" t="s">
        <v>16</v>
      </c>
      <c r="B11" s="53" t="s">
        <v>42</v>
      </c>
      <c r="C11" s="52" t="s">
        <v>52</v>
      </c>
      <c r="D11" s="51" t="s">
        <v>36</v>
      </c>
      <c r="E11" s="50">
        <v>25</v>
      </c>
      <c r="F11" s="73">
        <v>1.8</v>
      </c>
      <c r="G11" s="73">
        <v>6</v>
      </c>
      <c r="H11" s="73">
        <v>4.2</v>
      </c>
      <c r="I11" s="74">
        <v>77.8</v>
      </c>
      <c r="J11" s="68"/>
    </row>
    <row r="12" spans="1:10" s="8" customFormat="1" ht="19.5" x14ac:dyDescent="0.3">
      <c r="A12" s="42"/>
      <c r="B12" s="41" t="s">
        <v>15</v>
      </c>
      <c r="C12" s="40" t="s">
        <v>53</v>
      </c>
      <c r="D12" s="39" t="s">
        <v>54</v>
      </c>
      <c r="E12" s="38">
        <f>75+9.6</f>
        <v>84.6</v>
      </c>
      <c r="F12" s="37">
        <v>9.3000000000000007</v>
      </c>
      <c r="G12" s="37">
        <v>2.8</v>
      </c>
      <c r="H12" s="37">
        <v>10</v>
      </c>
      <c r="I12" s="36">
        <v>104.3</v>
      </c>
      <c r="J12" s="16"/>
    </row>
    <row r="13" spans="1:10" s="8" customFormat="1" ht="19.5" x14ac:dyDescent="0.3">
      <c r="A13" s="42"/>
      <c r="B13" s="41" t="s">
        <v>14</v>
      </c>
      <c r="C13" s="40" t="s">
        <v>55</v>
      </c>
      <c r="D13" s="39" t="s">
        <v>36</v>
      </c>
      <c r="E13" s="38">
        <f>77.1-15</f>
        <v>62.099999999999994</v>
      </c>
      <c r="F13" s="37">
        <f>13.4</f>
        <v>13.4</v>
      </c>
      <c r="G13" s="37">
        <v>8.8000000000000007</v>
      </c>
      <c r="H13" s="37">
        <f>4.8+9.85</f>
        <v>14.649999999999999</v>
      </c>
      <c r="I13" s="36">
        <f>152.1*1.5</f>
        <v>228.14999999999998</v>
      </c>
      <c r="J13" s="16"/>
    </row>
    <row r="14" spans="1:10" s="8" customFormat="1" ht="37.5" x14ac:dyDescent="0.3">
      <c r="A14" s="42"/>
      <c r="B14" s="41" t="s">
        <v>56</v>
      </c>
      <c r="C14" s="40" t="s">
        <v>57</v>
      </c>
      <c r="D14" s="39" t="s">
        <v>59</v>
      </c>
      <c r="E14" s="38">
        <v>18</v>
      </c>
      <c r="F14" s="37">
        <f>7.2/2*1.8</f>
        <v>6.48</v>
      </c>
      <c r="G14" s="37">
        <f>4.4/2*1.8</f>
        <v>3.9600000000000004</v>
      </c>
      <c r="H14" s="37">
        <f>34.2/2*1.8</f>
        <v>30.780000000000005</v>
      </c>
      <c r="I14" s="36">
        <f>197.4/2*1.8</f>
        <v>177.66</v>
      </c>
      <c r="J14" s="16"/>
    </row>
    <row r="15" spans="1:10" s="8" customFormat="1" ht="19.5" x14ac:dyDescent="0.3">
      <c r="A15" s="49"/>
      <c r="B15" s="48" t="s">
        <v>6</v>
      </c>
      <c r="C15" s="40" t="s">
        <v>39</v>
      </c>
      <c r="D15" s="39" t="s">
        <v>13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12</v>
      </c>
      <c r="C16" s="40" t="s">
        <v>11</v>
      </c>
      <c r="D16" s="39" t="s">
        <v>8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10</v>
      </c>
      <c r="C17" s="40" t="s">
        <v>9</v>
      </c>
      <c r="D17" s="39" t="s">
        <v>8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7"/>
    </row>
    <row r="18" spans="1:10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34.93</v>
      </c>
      <c r="G19" s="24">
        <f>SUM(G11:G18)</f>
        <v>22.710000000000004</v>
      </c>
      <c r="H19" s="24">
        <f>SUM(H11:H18)</f>
        <v>120.42999999999999</v>
      </c>
      <c r="I19" s="23">
        <f>SUM(I11:I18)</f>
        <v>863.31000000000006</v>
      </c>
      <c r="J19" s="16"/>
    </row>
    <row r="20" spans="1:10" s="8" customFormat="1" ht="19.5" x14ac:dyDescent="0.3">
      <c r="A20" s="46" t="s">
        <v>7</v>
      </c>
      <c r="B20" s="45" t="s">
        <v>6</v>
      </c>
      <c r="C20" s="40" t="s">
        <v>60</v>
      </c>
      <c r="D20" s="39" t="s">
        <v>13</v>
      </c>
      <c r="E20" s="38">
        <v>49.5</v>
      </c>
      <c r="F20" s="44">
        <v>5.8</v>
      </c>
      <c r="G20" s="44">
        <v>6.4</v>
      </c>
      <c r="H20" s="44">
        <v>9.4</v>
      </c>
      <c r="I20" s="43">
        <v>120</v>
      </c>
      <c r="J20" s="67"/>
    </row>
    <row r="21" spans="1:10" s="8" customFormat="1" ht="19.5" x14ac:dyDescent="0.3">
      <c r="A21" s="42"/>
      <c r="B21" s="41" t="s">
        <v>43</v>
      </c>
      <c r="C21" s="40" t="s">
        <v>61</v>
      </c>
      <c r="D21" s="39" t="s">
        <v>44</v>
      </c>
      <c r="E21" s="38">
        <f>34.7+9+13</f>
        <v>56.7</v>
      </c>
      <c r="F21" s="44">
        <f>2.9/7*6</f>
        <v>2.4857142857142858</v>
      </c>
      <c r="G21" s="44">
        <f>11.9/7*6</f>
        <v>10.199999999999999</v>
      </c>
      <c r="H21" s="44">
        <f>35.5/7*6</f>
        <v>30.428571428571427</v>
      </c>
      <c r="I21" s="43">
        <f>272.7/7*6</f>
        <v>233.74285714285713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8.2857142857142847</v>
      </c>
      <c r="G23" s="24">
        <f>SUM(G20:G22)</f>
        <v>16.600000000000001</v>
      </c>
      <c r="H23" s="24">
        <f>SUM(H20:H22)</f>
        <v>39.828571428571429</v>
      </c>
      <c r="I23" s="23">
        <f>SUM(I20:I22)</f>
        <v>353.74285714285713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2022-01-25T08:31:48Z</dcterms:modified>
</cp:coreProperties>
</file>