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1840" windowHeight="12435"/>
  </bookViews>
  <sheets>
    <sheet name="food1" sheetId="22" r:id="rId1"/>
    <sheet name="food2" sheetId="21" r:id="rId2"/>
  </sheets>
  <externalReferences>
    <externalReference r:id="rId3"/>
  </externalReferences>
  <definedNames>
    <definedName name="А136">'[1]15.10.9д'!#REF!</definedName>
    <definedName name="А146">'[1]15.10.9д'!#REF!</definedName>
    <definedName name="апв">'[1]15.10.9д'!#REF!</definedName>
    <definedName name="апит">'[1]15.10.9д'!#REF!</definedName>
    <definedName name="б12">'[1]15.10.9д'!#REF!</definedName>
    <definedName name="В136">'[1]15.10.9д'!#REF!</definedName>
    <definedName name="в20">'[1]15.10.9д'!#REF!</definedName>
    <definedName name="вам">'[1]15.10.9д'!#REF!</definedName>
    <definedName name="вт18.11">'[1]15.10.9д'!#REF!</definedName>
    <definedName name="вт20.11">'[1]15.10.9д'!#REF!</definedName>
    <definedName name="д">'[1]15.10.9д'!#REF!</definedName>
    <definedName name="д.20">'[1]15.10.9д'!#REF!</definedName>
    <definedName name="д16">'[1]15.10.9д'!#REF!</definedName>
    <definedName name="д19">'[1]15.10.9д'!#REF!</definedName>
    <definedName name="д19.02д">'[1]15.10.9д'!#REF!</definedName>
    <definedName name="д20">'[1]15.10.9д'!#REF!</definedName>
    <definedName name="д5">'[1]15.10.9д'!#REF!</definedName>
    <definedName name="д9">'[1]15.10.9д'!#REF!</definedName>
    <definedName name="ж">'[1]15.10.9д'!#REF!</definedName>
    <definedName name="ж1">'[1]15.10.9д'!#REF!</definedName>
    <definedName name="ка12">'[1]15.10.9д'!#REF!</definedName>
    <definedName name="каша">'[1]15.10.9д'!#REF!</definedName>
    <definedName name="каша5">'[1]15.10.9д'!#REF!</definedName>
    <definedName name="кен">'[1]15.10.9д'!#REF!</definedName>
    <definedName name="л12">'[1]15.10.9д'!#REF!</definedName>
    <definedName name="л2">'[1]15.10.9д'!#REF!</definedName>
    <definedName name="л3">'[1]15.10.9д'!#REF!</definedName>
    <definedName name="л4">'[1]15.10.9д'!#REF!</definedName>
    <definedName name="мит">'[1]15.10.9д'!#REF!</definedName>
    <definedName name="на5">'[1]15.10.9д'!#REF!</definedName>
    <definedName name="но">'[1]15.10.9д'!#REF!</definedName>
    <definedName name="нр">'[1]15.10.9д'!#REF!</definedName>
    <definedName name="олд12">'[1]15.10.9д'!#REF!</definedName>
    <definedName name="п">'[1]15.10.9д'!#REF!</definedName>
    <definedName name="п123">'[1]15.10.9д'!#REF!</definedName>
    <definedName name="пав">'[1]15.10.9д'!#REF!</definedName>
    <definedName name="пл">'[1]15.10.9д'!#REF!</definedName>
    <definedName name="пн19.11.д.13">'[1]15.10.9д'!#REF!</definedName>
    <definedName name="пн20.11.">'[1]15.10.9д'!#REF!</definedName>
    <definedName name="пр">'[1]15.10.9д'!#REF!</definedName>
    <definedName name="прол">'[1]15.10.9д'!#REF!</definedName>
    <definedName name="р12">'[1]15.10.9д'!#REF!</definedName>
    <definedName name="ро">'[1]15.10.9д'!#REF!</definedName>
    <definedName name="ррр45">'[1]15.10.9д'!#REF!</definedName>
    <definedName name="рррр">'[1]15.10.9д'!#REF!</definedName>
    <definedName name="ррррррр">'[1]15.10.9д'!#REF!</definedName>
    <definedName name="рх">'[1]15.10.9д'!#REF!</definedName>
    <definedName name="С136">'[1]15.10.9д'!#REF!</definedName>
    <definedName name="смит">'[1]15.10.9д'!#REF!</definedName>
    <definedName name="т2">'[1]15.10.9д'!#REF!</definedName>
    <definedName name="чсм">'[1]15.10.9д'!#REF!</definedName>
    <definedName name="чсми">'[1]15.10.9д'!#REF!</definedName>
    <definedName name="ыва">'[1]15.10.9д'!#REF!</definedName>
    <definedName name="э2">'[1]15.10.9д'!#REF!</definedName>
    <definedName name="ю12">'[1]15.10.9д'!#REF!</definedName>
    <definedName name="ячс">'[1]15.10.9д'!#REF!</definedName>
  </definedNames>
  <calcPr calcId="152511"/>
</workbook>
</file>

<file path=xl/calcChain.xml><?xml version="1.0" encoding="utf-8"?>
<calcChain xmlns="http://schemas.openxmlformats.org/spreadsheetml/2006/main">
  <c r="F23" i="21" l="1"/>
  <c r="E23" i="21"/>
  <c r="I21" i="21"/>
  <c r="I23" i="21" s="1"/>
  <c r="H21" i="21"/>
  <c r="H23" i="21" s="1"/>
  <c r="G21" i="21"/>
  <c r="G23" i="21" s="1"/>
  <c r="F21" i="21"/>
  <c r="G19" i="21"/>
  <c r="I14" i="21"/>
  <c r="H14" i="21"/>
  <c r="G14" i="21"/>
  <c r="F14" i="21"/>
  <c r="I13" i="21"/>
  <c r="H13" i="21"/>
  <c r="H19" i="21" s="1"/>
  <c r="G13" i="21"/>
  <c r="F13" i="21"/>
  <c r="F19" i="21" s="1"/>
  <c r="E13" i="21"/>
  <c r="E19" i="21" s="1"/>
  <c r="I11" i="21"/>
  <c r="I19" i="21" s="1"/>
  <c r="F10" i="21"/>
  <c r="I4" i="21"/>
  <c r="I10" i="21" s="1"/>
  <c r="H4" i="21"/>
  <c r="H10" i="21" s="1"/>
  <c r="G4" i="21"/>
  <c r="G10" i="21" s="1"/>
  <c r="F4" i="21"/>
  <c r="E4" i="21"/>
  <c r="E10" i="21" s="1"/>
  <c r="E23" i="22"/>
  <c r="I21" i="22"/>
  <c r="I23" i="22" s="1"/>
  <c r="H21" i="22"/>
  <c r="H23" i="22" s="1"/>
  <c r="G21" i="22"/>
  <c r="G23" i="22" s="1"/>
  <c r="F21" i="22"/>
  <c r="F23" i="22" s="1"/>
  <c r="I14" i="22"/>
  <c r="H14" i="22"/>
  <c r="G14" i="22"/>
  <c r="F14" i="22"/>
  <c r="I13" i="22"/>
  <c r="H13" i="22"/>
  <c r="H19" i="22" s="1"/>
  <c r="G13" i="22"/>
  <c r="G19" i="22" s="1"/>
  <c r="F13" i="22"/>
  <c r="F19" i="22" s="1"/>
  <c r="E13" i="22"/>
  <c r="E19" i="22" s="1"/>
  <c r="I11" i="22"/>
  <c r="I19" i="22" s="1"/>
  <c r="I4" i="22"/>
  <c r="I10" i="22" s="1"/>
  <c r="H4" i="22"/>
  <c r="H10" i="22" s="1"/>
  <c r="G4" i="22"/>
  <c r="G10" i="22" s="1"/>
  <c r="F4" i="22"/>
  <c r="F10" i="22" s="1"/>
  <c r="E4" i="22"/>
  <c r="E10" i="22" s="1"/>
  <c r="I1" i="21" l="1"/>
</calcChain>
</file>

<file path=xl/sharedStrings.xml><?xml version="1.0" encoding="utf-8"?>
<sst xmlns="http://schemas.openxmlformats.org/spreadsheetml/2006/main" count="132" uniqueCount="64">
  <si>
    <t>Школа</t>
  </si>
  <si>
    <t>Возвраст</t>
  </si>
  <si>
    <t>7-11 лет</t>
  </si>
  <si>
    <t>Дата</t>
  </si>
  <si>
    <t>12 и старше</t>
  </si>
  <si>
    <t>КГОБУ "Петропавловск-Камчатская школа № 2"</t>
  </si>
  <si>
    <t>Прием пищи</t>
  </si>
  <si>
    <t>Раздел</t>
  </si>
  <si>
    <t>Блюдо</t>
  </si>
  <si>
    <t>Выход, г</t>
  </si>
  <si>
    <t>Цена</t>
  </si>
  <si>
    <t>Белки</t>
  </si>
  <si>
    <t>Жиры</t>
  </si>
  <si>
    <t>Углеводы</t>
  </si>
  <si>
    <t>Калорийность</t>
  </si>
  <si>
    <t>Завтрак</t>
  </si>
  <si>
    <t>гор.блюдо</t>
  </si>
  <si>
    <t>1/200</t>
  </si>
  <si>
    <t>напиток</t>
  </si>
  <si>
    <t>Батон</t>
  </si>
  <si>
    <t>1/30</t>
  </si>
  <si>
    <t>Итого:</t>
  </si>
  <si>
    <t>Обед</t>
  </si>
  <si>
    <t>1 блюдо</t>
  </si>
  <si>
    <t>2 блюдо</t>
  </si>
  <si>
    <t>хлеб бел.</t>
  </si>
  <si>
    <t>Хлеб пшеничный</t>
  </si>
  <si>
    <t>0,030</t>
  </si>
  <si>
    <t>хлеб черн.</t>
  </si>
  <si>
    <t>Хлеб ржано-пшеничный</t>
  </si>
  <si>
    <t>Полдник</t>
  </si>
  <si>
    <t>Бухгалтер</t>
  </si>
  <si>
    <t>Гудым Д.С.</t>
  </si>
  <si>
    <t>Зав.производством</t>
  </si>
  <si>
    <t>Мустафаева Н.В.</t>
  </si>
  <si>
    <t>масло</t>
  </si>
  <si>
    <t>Масло сливочное</t>
  </si>
  <si>
    <t>хлеб</t>
  </si>
  <si>
    <t>салат</t>
  </si>
  <si>
    <t>1 шт</t>
  </si>
  <si>
    <t>Сок 0,2</t>
  </si>
  <si>
    <t>1/50</t>
  </si>
  <si>
    <t>250/10</t>
  </si>
  <si>
    <t>Компот из сухофруктов</t>
  </si>
  <si>
    <t>сыр</t>
  </si>
  <si>
    <t>1/10</t>
  </si>
  <si>
    <t>Сыр</t>
  </si>
  <si>
    <t>250/15</t>
  </si>
  <si>
    <t>гарнир</t>
  </si>
  <si>
    <t>1/150</t>
  </si>
  <si>
    <t>220/10</t>
  </si>
  <si>
    <t>Выпечка</t>
  </si>
  <si>
    <t>Каша рисовая на молоке</t>
  </si>
  <si>
    <t>Каша рисовая на молоке с м/сл</t>
  </si>
  <si>
    <t xml:space="preserve">Чай с сахаром </t>
  </si>
  <si>
    <t>Салат из свежей капусты с зеленым горошком</t>
  </si>
  <si>
    <t>Борщ на мясном бульоне</t>
  </si>
  <si>
    <t>Гуляш из говядины</t>
  </si>
  <si>
    <t>50/50</t>
  </si>
  <si>
    <t>60/60</t>
  </si>
  <si>
    <t>Макароны отварные</t>
  </si>
  <si>
    <t>Пирожок с картофелем</t>
  </si>
  <si>
    <t>1/70</t>
  </si>
  <si>
    <t>1/90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</si>
</sst>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74">
    <xf numFmtId="0" fontId="0" fillId="0" borderId="0"/>
    <xf numFmtId="0" fontId="71" fillId="0" borderId="0"/>
    <xf numFmtId="0" fontId="75" fillId="0" borderId="0"/>
    <xf numFmtId="0" fontId="77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80">
    <xf numFmtId="0" fontId="0" fillId="0" borderId="0" xfId="0"/>
    <xf numFmtId="0" fontId="72" fillId="0" borderId="0" xfId="0" applyFont="1" applyFill="1"/>
    <xf numFmtId="0" fontId="72" fillId="0" borderId="4" xfId="0" applyFont="1" applyFill="1" applyBorder="1"/>
    <xf numFmtId="14" fontId="72" fillId="0" borderId="4" xfId="0" applyNumberFormat="1" applyFont="1" applyFill="1" applyBorder="1" applyAlignment="1" applyProtection="1">
      <alignment vertical="center"/>
      <protection locked="0"/>
    </xf>
    <xf numFmtId="0" fontId="72" fillId="0" borderId="0" xfId="0" applyFont="1" applyFill="1" applyAlignment="1">
      <alignment vertical="center"/>
    </xf>
    <xf numFmtId="4" fontId="74" fillId="0" borderId="5" xfId="1" applyNumberFormat="1" applyFont="1" applyFill="1" applyBorder="1" applyAlignment="1">
      <alignment horizontal="center" vertical="center" wrapText="1"/>
    </xf>
    <xf numFmtId="4" fontId="73" fillId="0" borderId="5" xfId="1" applyNumberFormat="1" applyFont="1" applyBorder="1" applyAlignment="1">
      <alignment horizontal="center" vertical="center" wrapText="1"/>
    </xf>
    <xf numFmtId="4" fontId="73" fillId="0" borderId="6" xfId="1" applyNumberFormat="1" applyFont="1" applyBorder="1" applyAlignment="1">
      <alignment horizontal="center" vertical="center" wrapText="1"/>
    </xf>
    <xf numFmtId="49" fontId="73" fillId="0" borderId="4" xfId="1" applyNumberFormat="1" applyFont="1" applyFill="1" applyBorder="1" applyAlignment="1">
      <alignment horizontal="center" vertical="center" wrapText="1"/>
    </xf>
    <xf numFmtId="4" fontId="74" fillId="0" borderId="4" xfId="1" applyNumberFormat="1" applyFont="1" applyFill="1" applyBorder="1" applyAlignment="1">
      <alignment horizontal="center" vertical="center" wrapText="1"/>
    </xf>
    <xf numFmtId="4" fontId="73" fillId="0" borderId="4" xfId="1" applyNumberFormat="1" applyFont="1" applyFill="1" applyBorder="1" applyAlignment="1">
      <alignment horizontal="center" vertical="center" wrapText="1"/>
    </xf>
    <xf numFmtId="4" fontId="73" fillId="0" borderId="7" xfId="1" applyNumberFormat="1" applyFont="1" applyFill="1" applyBorder="1" applyAlignment="1">
      <alignment horizontal="center" vertical="center" wrapText="1"/>
    </xf>
    <xf numFmtId="49" fontId="73" fillId="0" borderId="8" xfId="1" applyNumberFormat="1" applyFont="1" applyFill="1" applyBorder="1" applyAlignment="1">
      <alignment horizontal="center" vertical="center" wrapText="1"/>
    </xf>
    <xf numFmtId="4" fontId="73" fillId="0" borderId="8" xfId="1" applyNumberFormat="1" applyFont="1" applyFill="1" applyBorder="1" applyAlignment="1">
      <alignment horizontal="center" vertical="center" wrapText="1"/>
    </xf>
    <xf numFmtId="4" fontId="73" fillId="0" borderId="9" xfId="1" applyNumberFormat="1" applyFont="1" applyFill="1" applyBorder="1" applyAlignment="1">
      <alignment horizontal="center" vertical="center" wrapText="1"/>
    </xf>
    <xf numFmtId="0" fontId="72" fillId="0" borderId="0" xfId="0" applyFont="1" applyFill="1" applyAlignment="1">
      <alignment horizontal="center" vertical="center"/>
    </xf>
    <xf numFmtId="4" fontId="74" fillId="0" borderId="8" xfId="1" applyNumberFormat="1" applyFont="1" applyFill="1" applyBorder="1" applyAlignment="1">
      <alignment horizontal="center" vertical="center" wrapText="1"/>
    </xf>
    <xf numFmtId="0" fontId="0" fillId="0" borderId="0" xfId="0" applyFill="1"/>
    <xf numFmtId="0" fontId="76" fillId="0" borderId="0" xfId="3" applyNumberFormat="1" applyFont="1" applyBorder="1" applyAlignment="1">
      <alignment horizontal="right" vertical="center"/>
    </xf>
    <xf numFmtId="0" fontId="76" fillId="0" borderId="0" xfId="3" applyNumberFormat="1" applyFont="1" applyBorder="1" applyAlignment="1">
      <alignment horizontal="center" vertical="center"/>
    </xf>
    <xf numFmtId="0" fontId="76" fillId="0" borderId="0" xfId="3" applyNumberFormat="1" applyFont="1" applyBorder="1" applyAlignment="1">
      <alignment vertical="center"/>
    </xf>
    <xf numFmtId="0" fontId="76" fillId="0" borderId="0" xfId="3" applyNumberFormat="1" applyFont="1" applyFill="1" applyBorder="1" applyAlignment="1">
      <alignment vertical="center"/>
    </xf>
    <xf numFmtId="0" fontId="76" fillId="0" borderId="0" xfId="3" applyNumberFormat="1" applyFont="1" applyFill="1" applyBorder="1" applyAlignment="1">
      <alignment horizontal="right" vertical="center"/>
    </xf>
    <xf numFmtId="0" fontId="76" fillId="0" borderId="0" xfId="3" applyNumberFormat="1" applyFont="1" applyFill="1" applyBorder="1" applyAlignment="1">
      <alignment horizontal="center" vertical="center"/>
    </xf>
    <xf numFmtId="4" fontId="74" fillId="0" borderId="18" xfId="1" applyNumberFormat="1" applyFont="1" applyFill="1" applyBorder="1" applyAlignment="1">
      <alignment horizontal="center" vertical="center" wrapText="1"/>
    </xf>
    <xf numFmtId="4" fontId="74" fillId="0" borderId="10" xfId="1" applyNumberFormat="1" applyFont="1" applyFill="1" applyBorder="1" applyAlignment="1">
      <alignment horizontal="center" vertical="center" wrapText="1"/>
    </xf>
    <xf numFmtId="4" fontId="0" fillId="0" borderId="0" xfId="0" applyNumberFormat="1" applyFill="1"/>
    <xf numFmtId="0" fontId="78" fillId="0" borderId="0" xfId="0" applyFont="1"/>
    <xf numFmtId="0" fontId="78" fillId="0" borderId="0" xfId="0" applyFont="1" applyBorder="1"/>
    <xf numFmtId="0" fontId="76" fillId="0" borderId="0" xfId="21" applyNumberFormat="1" applyFont="1" applyFill="1" applyBorder="1" applyAlignment="1" applyProtection="1">
      <alignment vertical="center"/>
    </xf>
    <xf numFmtId="0" fontId="79" fillId="0" borderId="0" xfId="21" applyNumberFormat="1" applyFont="1" applyBorder="1" applyAlignment="1" applyProtection="1"/>
    <xf numFmtId="2" fontId="80" fillId="0" borderId="0" xfId="21" applyNumberFormat="1" applyFont="1" applyFill="1" applyBorder="1" applyAlignment="1" applyProtection="1">
      <alignment horizontal="center"/>
    </xf>
    <xf numFmtId="0" fontId="79" fillId="0" borderId="0" xfId="21" applyNumberFormat="1" applyFont="1" applyBorder="1" applyAlignment="1" applyProtection="1">
      <alignment horizontal="right" vertical="center"/>
    </xf>
    <xf numFmtId="0" fontId="79" fillId="0" borderId="0" xfId="21" applyNumberFormat="1" applyFont="1" applyBorder="1" applyAlignment="1" applyProtection="1">
      <alignment vertical="center"/>
    </xf>
    <xf numFmtId="0" fontId="79" fillId="0" borderId="0" xfId="21" applyNumberFormat="1" applyFont="1" applyFill="1" applyBorder="1" applyAlignment="1" applyProtection="1">
      <alignment vertical="center"/>
    </xf>
    <xf numFmtId="0" fontId="72" fillId="0" borderId="0" xfId="0" applyFont="1" applyFill="1" applyBorder="1" applyAlignment="1" applyProtection="1">
      <alignment horizontal="center" vertical="center" wrapText="1"/>
      <protection locked="0"/>
    </xf>
    <xf numFmtId="1" fontId="72" fillId="0" borderId="0" xfId="0" applyNumberFormat="1" applyFont="1" applyFill="1" applyBorder="1" applyAlignment="1" applyProtection="1">
      <alignment horizontal="center" vertical="center"/>
      <protection locked="0"/>
    </xf>
    <xf numFmtId="4" fontId="74" fillId="0" borderId="0" xfId="1" applyNumberFormat="1" applyFont="1" applyFill="1" applyBorder="1" applyAlignment="1">
      <alignment horizontal="center" vertical="center" wrapText="1"/>
    </xf>
    <xf numFmtId="2" fontId="72" fillId="0" borderId="0" xfId="0" applyNumberFormat="1" applyFont="1" applyFill="1" applyBorder="1" applyAlignment="1" applyProtection="1">
      <alignment horizontal="center" vertical="center"/>
      <protection locked="0"/>
    </xf>
    <xf numFmtId="0" fontId="73" fillId="0" borderId="15" xfId="0" applyFont="1" applyFill="1" applyBorder="1" applyAlignment="1">
      <alignment horizontal="center" vertical="center"/>
    </xf>
    <xf numFmtId="0" fontId="73" fillId="0" borderId="16" xfId="0" applyFont="1" applyFill="1" applyBorder="1" applyAlignment="1">
      <alignment horizontal="center" vertical="center"/>
    </xf>
    <xf numFmtId="0" fontId="73" fillId="0" borderId="17" xfId="0" applyFont="1" applyFill="1" applyBorder="1" applyAlignment="1">
      <alignment horizontal="center" vertical="center"/>
    </xf>
    <xf numFmtId="0" fontId="73" fillId="0" borderId="18" xfId="0" applyFont="1" applyFill="1" applyBorder="1" applyAlignment="1" applyProtection="1">
      <alignment horizontal="center" vertical="center" wrapText="1"/>
      <protection locked="0"/>
    </xf>
    <xf numFmtId="49" fontId="73" fillId="0" borderId="18" xfId="0" applyNumberFormat="1" applyFont="1" applyFill="1" applyBorder="1" applyAlignment="1" applyProtection="1">
      <alignment horizontal="center" vertical="center"/>
      <protection locked="0"/>
    </xf>
    <xf numFmtId="2" fontId="73" fillId="0" borderId="18" xfId="0" applyNumberFormat="1" applyFont="1" applyFill="1" applyBorder="1" applyAlignment="1" applyProtection="1">
      <alignment horizontal="center" vertical="center"/>
      <protection locked="0"/>
    </xf>
    <xf numFmtId="2" fontId="73" fillId="0" borderId="19" xfId="0" applyNumberFormat="1" applyFont="1" applyFill="1" applyBorder="1" applyAlignment="1" applyProtection="1">
      <alignment horizontal="center" vertical="center"/>
      <protection locked="0"/>
    </xf>
    <xf numFmtId="0" fontId="73" fillId="0" borderId="10" xfId="0" applyFont="1" applyFill="1" applyBorder="1" applyAlignment="1" applyProtection="1">
      <alignment horizontal="center" vertical="center" wrapText="1"/>
      <protection locked="0"/>
    </xf>
    <xf numFmtId="49" fontId="73" fillId="0" borderId="10" xfId="0" applyNumberFormat="1" applyFont="1" applyFill="1" applyBorder="1" applyAlignment="1" applyProtection="1">
      <alignment horizontal="center" vertical="center"/>
      <protection locked="0"/>
    </xf>
    <xf numFmtId="2" fontId="73" fillId="0" borderId="10" xfId="0" applyNumberFormat="1" applyFont="1" applyFill="1" applyBorder="1" applyAlignment="1" applyProtection="1">
      <alignment horizontal="center" vertical="center"/>
      <protection locked="0"/>
    </xf>
    <xf numFmtId="2" fontId="73" fillId="0" borderId="11" xfId="0" applyNumberFormat="1" applyFont="1" applyFill="1" applyBorder="1" applyAlignment="1" applyProtection="1">
      <alignment horizontal="center" vertical="center"/>
      <protection locked="0"/>
    </xf>
    <xf numFmtId="0" fontId="73" fillId="0" borderId="0" xfId="0" applyFont="1" applyFill="1" applyBorder="1" applyAlignment="1">
      <alignment vertical="center"/>
    </xf>
    <xf numFmtId="0" fontId="73" fillId="0" borderId="12" xfId="0" applyFont="1" applyFill="1" applyBorder="1" applyAlignment="1">
      <alignment horizontal="center" vertical="center"/>
    </xf>
    <xf numFmtId="0" fontId="73" fillId="0" borderId="14" xfId="0" applyFont="1" applyFill="1" applyBorder="1" applyAlignment="1">
      <alignment horizontal="center" vertical="center"/>
    </xf>
    <xf numFmtId="0" fontId="73" fillId="0" borderId="8" xfId="0" applyFont="1" applyFill="1" applyBorder="1" applyAlignment="1" applyProtection="1">
      <alignment horizontal="center" vertical="center"/>
      <protection locked="0"/>
    </xf>
    <xf numFmtId="0" fontId="73" fillId="0" borderId="5" xfId="0" applyFont="1" applyFill="1" applyBorder="1" applyAlignment="1" applyProtection="1">
      <alignment horizontal="center" vertical="center"/>
      <protection locked="0"/>
    </xf>
    <xf numFmtId="0" fontId="73" fillId="0" borderId="4" xfId="1" applyFont="1" applyFill="1" applyBorder="1" applyAlignment="1">
      <alignment horizontal="center" vertical="center" wrapText="1"/>
    </xf>
    <xf numFmtId="0" fontId="73" fillId="0" borderId="8" xfId="1" applyFont="1" applyFill="1" applyBorder="1" applyAlignment="1">
      <alignment horizontal="center" vertical="center" wrapText="1"/>
    </xf>
    <xf numFmtId="0" fontId="76" fillId="0" borderId="5" xfId="2" applyFont="1" applyFill="1" applyBorder="1" applyAlignment="1" applyProtection="1">
      <alignment horizontal="center" vertical="center" wrapText="1"/>
      <protection locked="0"/>
    </xf>
    <xf numFmtId="0" fontId="72" fillId="0" borderId="0" xfId="0" applyFont="1"/>
    <xf numFmtId="4" fontId="72" fillId="0" borderId="0" xfId="0" applyNumberFormat="1" applyFont="1" applyFill="1"/>
    <xf numFmtId="0" fontId="73" fillId="0" borderId="4" xfId="0" applyFont="1" applyFill="1" applyBorder="1" applyAlignment="1" applyProtection="1">
      <alignment horizontal="center"/>
      <protection locked="0"/>
    </xf>
    <xf numFmtId="4" fontId="73" fillId="0" borderId="4" xfId="1" applyNumberFormat="1" applyFont="1" applyBorder="1" applyAlignment="1">
      <alignment horizontal="center" vertical="center" wrapText="1"/>
    </xf>
    <xf numFmtId="4" fontId="73" fillId="0" borderId="7" xfId="1" applyNumberFormat="1" applyFont="1" applyBorder="1" applyAlignment="1">
      <alignment horizontal="center" vertical="center" wrapText="1"/>
    </xf>
    <xf numFmtId="0" fontId="73" fillId="0" borderId="20" xfId="0" applyFont="1" applyFill="1" applyBorder="1" applyAlignment="1">
      <alignment vertical="center"/>
    </xf>
    <xf numFmtId="0" fontId="73" fillId="0" borderId="21" xfId="0" applyFont="1" applyFill="1" applyBorder="1" applyAlignment="1">
      <alignment vertical="center"/>
    </xf>
    <xf numFmtId="0" fontId="73" fillId="0" borderId="13" xfId="0" applyFont="1" applyFill="1" applyBorder="1" applyAlignment="1">
      <alignment horizontal="center" vertical="center"/>
    </xf>
    <xf numFmtId="0" fontId="73" fillId="0" borderId="4" xfId="0" applyFont="1" applyFill="1" applyBorder="1" applyAlignment="1">
      <alignment horizontal="center" vertical="center"/>
    </xf>
    <xf numFmtId="0" fontId="73" fillId="0" borderId="8" xfId="0" applyFont="1" applyFill="1" applyBorder="1" applyAlignment="1">
      <alignment horizontal="center" vertical="center"/>
    </xf>
    <xf numFmtId="0" fontId="73" fillId="0" borderId="13" xfId="0" applyFont="1" applyFill="1" applyBorder="1" applyAlignment="1">
      <alignment horizontal="center"/>
    </xf>
    <xf numFmtId="0" fontId="73" fillId="0" borderId="4" xfId="0" applyFont="1" applyFill="1" applyBorder="1" applyAlignment="1">
      <alignment horizontal="center"/>
    </xf>
    <xf numFmtId="0" fontId="73" fillId="0" borderId="8" xfId="0" applyFont="1" applyFill="1" applyBorder="1" applyAlignment="1" applyProtection="1">
      <alignment horizontal="center"/>
      <protection locked="0"/>
    </xf>
    <xf numFmtId="49" fontId="73" fillId="0" borderId="5" xfId="2" applyNumberFormat="1" applyFont="1" applyFill="1" applyBorder="1" applyAlignment="1" applyProtection="1">
      <alignment horizontal="center" vertical="center" wrapText="1"/>
      <protection locked="0"/>
    </xf>
    <xf numFmtId="0" fontId="73" fillId="0" borderId="5" xfId="1" applyFont="1" applyFill="1" applyBorder="1" applyAlignment="1">
      <alignment horizontal="center" vertical="center" wrapText="1"/>
    </xf>
    <xf numFmtId="49" fontId="73" fillId="0" borderId="5" xfId="1" applyNumberFormat="1" applyFont="1" applyFill="1" applyBorder="1" applyAlignment="1">
      <alignment horizontal="center" vertical="center" wrapText="1"/>
    </xf>
    <xf numFmtId="4" fontId="73" fillId="0" borderId="5" xfId="1" applyNumberFormat="1" applyFont="1" applyFill="1" applyBorder="1" applyAlignment="1">
      <alignment horizontal="center" vertical="center" wrapText="1"/>
    </xf>
    <xf numFmtId="4" fontId="73" fillId="0" borderId="6" xfId="1" applyNumberFormat="1" applyFont="1" applyFill="1" applyBorder="1" applyAlignment="1">
      <alignment horizontal="center" vertical="center" wrapText="1"/>
    </xf>
    <xf numFmtId="0" fontId="76" fillId="0" borderId="4" xfId="2" applyFont="1" applyFill="1" applyBorder="1" applyAlignment="1" applyProtection="1">
      <alignment horizontal="center" vertical="center"/>
      <protection locked="0"/>
    </xf>
    <xf numFmtId="2" fontId="72" fillId="0" borderId="1" xfId="0" applyNumberFormat="1" applyFont="1" applyFill="1" applyBorder="1" applyAlignment="1" applyProtection="1">
      <alignment horizontal="center"/>
      <protection locked="0"/>
    </xf>
    <xf numFmtId="2" fontId="72" fillId="0" borderId="2" xfId="0" applyNumberFormat="1" applyFont="1" applyFill="1" applyBorder="1" applyAlignment="1" applyProtection="1">
      <alignment horizontal="center"/>
      <protection locked="0"/>
    </xf>
    <xf numFmtId="2" fontId="72" fillId="0" borderId="3" xfId="0" applyNumberFormat="1" applyFont="1" applyFill="1" applyBorder="1" applyAlignment="1" applyProtection="1">
      <alignment horizontal="center"/>
      <protection locked="0"/>
    </xf>
  </cellXfs>
  <cellStyles count="74">
    <cellStyle name="Обычный" xfId="0" builtinId="0"/>
    <cellStyle name="Обычный 2 2" xfId="3"/>
    <cellStyle name="Обычный 2 3" xfId="2"/>
    <cellStyle name="Обычный 2 4" xfId="1"/>
    <cellStyle name="Обычный 2 4 3 2" xfId="4"/>
    <cellStyle name="Обычный 2 4 3 2 10" xfId="13"/>
    <cellStyle name="Обычный 2 4 3 2 11" xfId="14"/>
    <cellStyle name="Обычный 2 4 3 2 12" xfId="15"/>
    <cellStyle name="Обычный 2 4 3 2 12 2" xfId="16"/>
    <cellStyle name="Обычный 2 4 3 2 13" xfId="17"/>
    <cellStyle name="Обычный 2 4 3 2 14" xfId="18"/>
    <cellStyle name="Обычный 2 4 3 2 15" xfId="19"/>
    <cellStyle name="Обычный 2 4 3 2 16" xfId="20"/>
    <cellStyle name="Обычный 2 4 3 2 17" xfId="21"/>
    <cellStyle name="Обычный 2 4 3 2 18" xfId="22"/>
    <cellStyle name="Обычный 2 4 3 2 19" xfId="23"/>
    <cellStyle name="Обычный 2 4 3 2 2" xfId="5"/>
    <cellStyle name="Обычный 2 4 3 2 2 10" xfId="61"/>
    <cellStyle name="Обычный 2 4 3 2 2 11" xfId="62"/>
    <cellStyle name="Обычный 2 4 3 2 2 12" xfId="63"/>
    <cellStyle name="Обычный 2 4 3 2 2 12 2" xfId="66"/>
    <cellStyle name="Обычный 2 4 3 2 2 13" xfId="64"/>
    <cellStyle name="Обычный 2 4 3 2 2 14" xfId="65"/>
    <cellStyle name="Обычный 2 4 3 2 2 15" xfId="67"/>
    <cellStyle name="Обычный 2 4 3 2 2 16" xfId="68"/>
    <cellStyle name="Обычный 2 4 3 2 2 17" xfId="70"/>
    <cellStyle name="Обычный 2 4 3 2 2 18" xfId="71"/>
    <cellStyle name="Обычный 2 4 3 2 2 19" xfId="69"/>
    <cellStyle name="Обычный 2 4 3 2 2 2" xfId="53"/>
    <cellStyle name="Обычный 2 4 3 2 2 20" xfId="73"/>
    <cellStyle name="Обычный 2 4 3 2 2 21" xfId="72"/>
    <cellStyle name="Обычный 2 4 3 2 2 3" xfId="54"/>
    <cellStyle name="Обычный 2 4 3 2 2 4" xfId="55"/>
    <cellStyle name="Обычный 2 4 3 2 2 5" xfId="56"/>
    <cellStyle name="Обычный 2 4 3 2 2 6" xfId="57"/>
    <cellStyle name="Обычный 2 4 3 2 2 7" xfId="58"/>
    <cellStyle name="Обычный 2 4 3 2 2 8" xfId="59"/>
    <cellStyle name="Обычный 2 4 3 2 2 9" xfId="60"/>
    <cellStyle name="Обычный 2 4 3 2 20" xfId="24"/>
    <cellStyle name="Обычный 2 4 3 2 21" xfId="25"/>
    <cellStyle name="Обычный 2 4 3 2 22" xfId="26"/>
    <cellStyle name="Обычный 2 4 3 2 23" xfId="27"/>
    <cellStyle name="Обычный 2 4 3 2 24" xfId="28"/>
    <cellStyle name="Обычный 2 4 3 2 25" xfId="29"/>
    <cellStyle name="Обычный 2 4 3 2 26" xfId="30"/>
    <cellStyle name="Обычный 2 4 3 2 27" xfId="31"/>
    <cellStyle name="Обычный 2 4 3 2 28" xfId="32"/>
    <cellStyle name="Обычный 2 4 3 2 29" xfId="33"/>
    <cellStyle name="Обычный 2 4 3 2 3" xfId="6"/>
    <cellStyle name="Обычный 2 4 3 2 30" xfId="34"/>
    <cellStyle name="Обычный 2 4 3 2 31" xfId="35"/>
    <cellStyle name="Обычный 2 4 3 2 32" xfId="36"/>
    <cellStyle name="Обычный 2 4 3 2 33" xfId="37"/>
    <cellStyle name="Обычный 2 4 3 2 34" xfId="38"/>
    <cellStyle name="Обычный 2 4 3 2 35" xfId="39"/>
    <cellStyle name="Обычный 2 4 3 2 36" xfId="40"/>
    <cellStyle name="Обычный 2 4 3 2 37" xfId="41"/>
    <cellStyle name="Обычный 2 4 3 2 38" xfId="42"/>
    <cellStyle name="Обычный 2 4 3 2 39" xfId="43"/>
    <cellStyle name="Обычный 2 4 3 2 4" xfId="7"/>
    <cellStyle name="Обычный 2 4 3 2 40" xfId="44"/>
    <cellStyle name="Обычный 2 4 3 2 41" xfId="45"/>
    <cellStyle name="Обычный 2 4 3 2 42" xfId="46"/>
    <cellStyle name="Обычный 2 4 3 2 43" xfId="47"/>
    <cellStyle name="Обычный 2 4 3 2 44" xfId="48"/>
    <cellStyle name="Обычный 2 4 3 2 45" xfId="49"/>
    <cellStyle name="Обычный 2 4 3 2 46" xfId="50"/>
    <cellStyle name="Обычный 2 4 3 2 47" xfId="51"/>
    <cellStyle name="Обычный 2 4 3 2 48" xfId="52"/>
    <cellStyle name="Обычный 2 4 3 2 5" xfId="8"/>
    <cellStyle name="Обычный 2 4 3 2 6" xfId="9"/>
    <cellStyle name="Обычный 2 4 3 2 7" xfId="10"/>
    <cellStyle name="Обычный 2 4 3 2 8" xfId="11"/>
    <cellStyle name="Обычный 2 4 3 2 9" xfId="1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share\&#1057;&#1077;&#1088;&#1074;&#1077;&#1088;\&#1052;&#1045;&#1053;&#1070;%20&#1085;&#1072;%20&#1090;&#1086;&#1095;&#1082;&#1080;\2019&#1075;&#1086;&#1076;\&#1064;&#1082;&#1086;&#1083;&#1072;%2015\&#1052;&#1045;&#1053;&#1070;%202019\&#1052;&#1077;&#1085;&#1102;%20&#1096;&#1082;%2015%20&#1076;&#1086;%2030.04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09.д6"/>
      <sheetName val="14.09.д11"/>
      <sheetName val="17.09.д13"/>
      <sheetName val="18.09.д1"/>
      <sheetName val="19.09.д20"/>
      <sheetName val="20.09.д16"/>
      <sheetName val="21.09.д18"/>
      <sheetName val="24.09.д3"/>
      <sheetName val="25.09.д5"/>
      <sheetName val="26.09.д4"/>
      <sheetName val="27.09.д6"/>
      <sheetName val="28.09.д11"/>
      <sheetName val="1.10.д13"/>
      <sheetName val="2.10.д14"/>
      <sheetName val="3.10.д16"/>
      <sheetName val="4.10.д15"/>
      <sheetName val="5.10.д19"/>
      <sheetName val="8.10.д3"/>
      <sheetName val="09.10.д1"/>
      <sheetName val="10.10.д2"/>
      <sheetName val="11,10.д4"/>
      <sheetName val="12,10.д5"/>
      <sheetName val="15.10.9д"/>
      <sheetName val="16.10.д7"/>
      <sheetName val="17.10.д11"/>
      <sheetName val="18.10.д13 "/>
      <sheetName val="19.10.д14"/>
      <sheetName val="пн22.10.д18 "/>
      <sheetName val="вт23,10.д5"/>
      <sheetName val="ср24.10.д1"/>
      <sheetName val="чт25.10.д16"/>
      <sheetName val="пт26.10.д20"/>
      <sheetName val="вт06.11.д1"/>
      <sheetName val="ср07,11.д17"/>
      <sheetName val="чт08,11.д3"/>
      <sheetName val="чт09,11.д10"/>
      <sheetName val="вт13.11.д16 "/>
      <sheetName val="ср14.11.д9"/>
      <sheetName val="чт15.11.д2"/>
      <sheetName val="пт16.11.д6"/>
      <sheetName val="19.11.д13"/>
      <sheetName val="20.11.д.7"/>
      <sheetName val="21.11.д.5"/>
      <sheetName val="22.11.д.11"/>
      <sheetName val="23.11.д.1"/>
      <sheetName val="26.11.д9"/>
      <sheetName val="27.11д.4"/>
      <sheetName val="28.11.д14"/>
      <sheetName val="29.11.д6"/>
      <sheetName val="30.11.д19"/>
      <sheetName val="3.12д5"/>
      <sheetName val="4.12д9"/>
      <sheetName val="5.12д.1"/>
      <sheetName val="6.12д.4"/>
      <sheetName val="7.12д18"/>
      <sheetName val="10.12д.3"/>
      <sheetName val="11.12д.11"/>
      <sheetName val="12.12д14"/>
      <sheetName val="13.12д16"/>
      <sheetName val="14.12д12"/>
      <sheetName val="17.12д5"/>
      <sheetName val="18.12д20"/>
      <sheetName val="19.12д2"/>
      <sheetName val="20.12д.1"/>
      <sheetName val="24.12д19"/>
      <sheetName val="10.01д.3"/>
      <sheetName val="11.01д.4"/>
      <sheetName val="14.01д9"/>
      <sheetName val="15.01д16"/>
      <sheetName val="16.01д17"/>
      <sheetName val="18.01д5"/>
      <sheetName val="21.01.д6"/>
      <sheetName val="22.01д19"/>
      <sheetName val="24.01д2"/>
      <sheetName val="25.01д.7"/>
      <sheetName val="28.01д9"/>
      <sheetName val="29.01д.11"/>
      <sheetName val="30.01д.1"/>
      <sheetName val="31.01д8"/>
      <sheetName val="01.02д10"/>
      <sheetName val="04.02д16"/>
      <sheetName val="05.02д19"/>
      <sheetName val="06.02д2"/>
      <sheetName val="07.02д.11"/>
      <sheetName val="08.02д12"/>
      <sheetName val="11.02д13"/>
      <sheetName val="12.02д14"/>
      <sheetName val="13.02д5"/>
      <sheetName val="14.02д6"/>
      <sheetName val="15.02д10"/>
      <sheetName val="18.02д19"/>
      <sheetName val="19.02д9"/>
      <sheetName val="20.02д16"/>
      <sheetName val="21.02.д2"/>
      <sheetName val="22.02д.4"/>
      <sheetName val="25.02д2"/>
      <sheetName val="26.02д.3"/>
      <sheetName val="27.02д13"/>
      <sheetName val="28.02д10"/>
      <sheetName val="01.03д16"/>
      <sheetName val="04.03д9"/>
      <sheetName val="5.03д19"/>
      <sheetName val="06.03д5"/>
      <sheetName val="11.03д2"/>
      <sheetName val="12.03д12"/>
      <sheetName val="14.03.д2"/>
      <sheetName val="15.03д10"/>
      <sheetName val="18.03д18"/>
      <sheetName val="19.03д20"/>
      <sheetName val="20.03д16"/>
      <sheetName val="01.04д14"/>
      <sheetName val="02.04д19"/>
      <sheetName val="03.04д5"/>
      <sheetName val="04.04д10"/>
      <sheetName val="05.04д2"/>
      <sheetName val="08.04д.3"/>
      <sheetName val="09.04.д2"/>
      <sheetName val="10.04д12"/>
      <sheetName val="10.04д12 (2)"/>
      <sheetName val="11.04д14 "/>
      <sheetName val="11.04д14  (2)"/>
      <sheetName val="12.04д15"/>
      <sheetName val="15.04д16 "/>
      <sheetName val="16.04д17"/>
      <sheetName val="17.04д18"/>
      <sheetName val="18.04д19"/>
      <sheetName val="19.04д20"/>
      <sheetName val="22.04д.1 "/>
      <sheetName val="23.04д2"/>
      <sheetName val="24.04д.3 "/>
      <sheetName val="25.04д.4"/>
      <sheetName val="26.04д5"/>
      <sheetName val="29.04д6справить!!!"/>
      <sheetName val="30.04д.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I33"/>
  <sheetViews>
    <sheetView tabSelected="1" zoomScale="90" zoomScaleNormal="90" workbookViewId="0">
      <selection activeCell="C8" sqref="C8"/>
    </sheetView>
  </sheetViews>
  <sheetFormatPr defaultRowHeight="15" x14ac:dyDescent="0.25"/>
  <cols>
    <col min="1" max="2" width="15.7109375" customWidth="1"/>
    <col min="3" max="3" width="45.7109375" customWidth="1"/>
    <col min="4" max="8" width="10.7109375" customWidth="1"/>
    <col min="9" max="9" width="20.7109375" customWidth="1"/>
  </cols>
  <sheetData>
    <row r="1" spans="1:9" ht="18.75" x14ac:dyDescent="0.3">
      <c r="A1" s="1" t="s">
        <v>0</v>
      </c>
      <c r="B1" s="77" t="s">
        <v>5</v>
      </c>
      <c r="C1" s="78"/>
      <c r="D1" s="78"/>
      <c r="E1" s="79"/>
      <c r="F1" s="1" t="s">
        <v>1</v>
      </c>
      <c r="G1" s="2" t="s">
        <v>2</v>
      </c>
      <c r="H1" s="1" t="s">
        <v>3</v>
      </c>
      <c r="I1" s="3">
        <v>44552</v>
      </c>
    </row>
    <row r="2" spans="1:9" s="58" customFormat="1" ht="19.5" thickBot="1" x14ac:dyDescent="0.35">
      <c r="A2" s="1"/>
      <c r="B2" s="1"/>
      <c r="C2" s="1"/>
      <c r="D2" s="1"/>
      <c r="E2" s="1"/>
      <c r="F2" s="1"/>
      <c r="G2" s="1"/>
      <c r="H2" s="1"/>
      <c r="I2" s="1"/>
    </row>
    <row r="3" spans="1:9" s="58" customFormat="1" ht="19.5" thickBot="1" x14ac:dyDescent="0.35">
      <c r="A3" s="39" t="s">
        <v>6</v>
      </c>
      <c r="B3" s="40" t="s">
        <v>7</v>
      </c>
      <c r="C3" s="40" t="s">
        <v>8</v>
      </c>
      <c r="D3" s="40" t="s">
        <v>9</v>
      </c>
      <c r="E3" s="40" t="s">
        <v>10</v>
      </c>
      <c r="F3" s="40" t="s">
        <v>11</v>
      </c>
      <c r="G3" s="40" t="s">
        <v>12</v>
      </c>
      <c r="H3" s="40" t="s">
        <v>13</v>
      </c>
      <c r="I3" s="41" t="s">
        <v>14</v>
      </c>
    </row>
    <row r="4" spans="1:9" s="58" customFormat="1" ht="19.5" x14ac:dyDescent="0.3">
      <c r="A4" s="51" t="s">
        <v>15</v>
      </c>
      <c r="B4" s="54" t="s">
        <v>16</v>
      </c>
      <c r="C4" s="72" t="s">
        <v>52</v>
      </c>
      <c r="D4" s="71" t="s">
        <v>17</v>
      </c>
      <c r="E4" s="5">
        <f>78.5-3.5-7.93+0.76</f>
        <v>67.83</v>
      </c>
      <c r="F4" s="6">
        <f>10.65-0.06</f>
        <v>10.59</v>
      </c>
      <c r="G4" s="6">
        <f>10.8+1.75</f>
        <v>12.55</v>
      </c>
      <c r="H4" s="6">
        <f>33.06+14.45</f>
        <v>47.510000000000005</v>
      </c>
      <c r="I4" s="7">
        <f>276.89+67.73</f>
        <v>344.62</v>
      </c>
    </row>
    <row r="5" spans="1:9" s="58" customFormat="1" ht="19.5" x14ac:dyDescent="0.3">
      <c r="A5" s="65"/>
      <c r="B5" s="66" t="s">
        <v>18</v>
      </c>
      <c r="C5" s="55" t="s">
        <v>54</v>
      </c>
      <c r="D5" s="8" t="s">
        <v>17</v>
      </c>
      <c r="E5" s="9">
        <v>8</v>
      </c>
      <c r="F5" s="10">
        <v>0.4</v>
      </c>
      <c r="G5" s="10">
        <v>0.1</v>
      </c>
      <c r="H5" s="10">
        <v>11.6</v>
      </c>
      <c r="I5" s="11">
        <v>83.4</v>
      </c>
    </row>
    <row r="6" spans="1:9" s="58" customFormat="1" ht="19.5" x14ac:dyDescent="0.3">
      <c r="A6" s="65"/>
      <c r="B6" s="66" t="s">
        <v>37</v>
      </c>
      <c r="C6" s="55" t="s">
        <v>19</v>
      </c>
      <c r="D6" s="8" t="s">
        <v>20</v>
      </c>
      <c r="E6" s="9">
        <v>8.44</v>
      </c>
      <c r="F6" s="10">
        <v>2.29</v>
      </c>
      <c r="G6" s="10">
        <v>0.9</v>
      </c>
      <c r="H6" s="10">
        <v>15</v>
      </c>
      <c r="I6" s="11">
        <v>77.7</v>
      </c>
    </row>
    <row r="7" spans="1:9" s="58" customFormat="1" ht="19.5" x14ac:dyDescent="0.3">
      <c r="A7" s="65"/>
      <c r="B7" s="66" t="s">
        <v>44</v>
      </c>
      <c r="C7" s="55" t="s">
        <v>46</v>
      </c>
      <c r="D7" s="8" t="s">
        <v>45</v>
      </c>
      <c r="E7" s="9">
        <v>13</v>
      </c>
      <c r="F7" s="10">
        <v>2.63</v>
      </c>
      <c r="G7" s="10">
        <v>2.66</v>
      </c>
      <c r="H7" s="10">
        <v>0</v>
      </c>
      <c r="I7" s="11">
        <v>3.5</v>
      </c>
    </row>
    <row r="8" spans="1:9" s="58" customFormat="1" ht="19.5" x14ac:dyDescent="0.3">
      <c r="A8" s="65"/>
      <c r="B8" s="66" t="s">
        <v>35</v>
      </c>
      <c r="C8" s="55" t="s">
        <v>36</v>
      </c>
      <c r="D8" s="8" t="s">
        <v>45</v>
      </c>
      <c r="E8" s="9">
        <v>10</v>
      </c>
      <c r="F8" s="10">
        <v>0.2</v>
      </c>
      <c r="G8" s="10">
        <v>0.4</v>
      </c>
      <c r="H8" s="10">
        <v>9.5</v>
      </c>
      <c r="I8" s="11">
        <v>44</v>
      </c>
    </row>
    <row r="9" spans="1:9" s="58" customFormat="1" ht="20.25" thickBot="1" x14ac:dyDescent="0.35">
      <c r="A9" s="52"/>
      <c r="B9" s="70"/>
      <c r="C9" s="56"/>
      <c r="D9" s="12"/>
      <c r="E9" s="16"/>
      <c r="F9" s="13"/>
      <c r="G9" s="13"/>
      <c r="H9" s="13"/>
      <c r="I9" s="14"/>
    </row>
    <row r="10" spans="1:9" s="58" customFormat="1" ht="20.25" thickBot="1" x14ac:dyDescent="0.35">
      <c r="A10" s="63" t="s">
        <v>21</v>
      </c>
      <c r="B10" s="64"/>
      <c r="C10" s="42"/>
      <c r="D10" s="43"/>
      <c r="E10" s="24">
        <f>SUM(E4:E9)</f>
        <v>107.27</v>
      </c>
      <c r="F10" s="44">
        <f>SUM(F4:F9)</f>
        <v>16.11</v>
      </c>
      <c r="G10" s="44">
        <f t="shared" ref="G10:I10" si="0">SUM(G4:G9)</f>
        <v>16.61</v>
      </c>
      <c r="H10" s="44">
        <f t="shared" si="0"/>
        <v>83.610000000000014</v>
      </c>
      <c r="I10" s="45">
        <f t="shared" si="0"/>
        <v>553.22</v>
      </c>
    </row>
    <row r="11" spans="1:9" s="58" customFormat="1" ht="37.5" x14ac:dyDescent="0.3">
      <c r="A11" s="51" t="s">
        <v>22</v>
      </c>
      <c r="B11" s="54" t="s">
        <v>38</v>
      </c>
      <c r="C11" s="72" t="s">
        <v>55</v>
      </c>
      <c r="D11" s="73" t="s">
        <v>41</v>
      </c>
      <c r="E11" s="5">
        <v>20</v>
      </c>
      <c r="F11" s="74">
        <v>2.2000000000000002</v>
      </c>
      <c r="G11" s="74">
        <v>5</v>
      </c>
      <c r="H11" s="74">
        <v>4</v>
      </c>
      <c r="I11" s="75">
        <f>35.1*2</f>
        <v>70.2</v>
      </c>
    </row>
    <row r="12" spans="1:9" s="58" customFormat="1" ht="19.5" x14ac:dyDescent="0.3">
      <c r="A12" s="66"/>
      <c r="B12" s="66" t="s">
        <v>23</v>
      </c>
      <c r="C12" s="55" t="s">
        <v>56</v>
      </c>
      <c r="D12" s="8" t="s">
        <v>42</v>
      </c>
      <c r="E12" s="9">
        <v>75</v>
      </c>
      <c r="F12" s="10">
        <v>2.1</v>
      </c>
      <c r="G12" s="10">
        <v>5.1100000000000003</v>
      </c>
      <c r="H12" s="10">
        <v>7.1</v>
      </c>
      <c r="I12" s="10">
        <v>85.3</v>
      </c>
    </row>
    <row r="13" spans="1:9" s="58" customFormat="1" ht="19.5" x14ac:dyDescent="0.3">
      <c r="A13" s="65"/>
      <c r="B13" s="66" t="s">
        <v>24</v>
      </c>
      <c r="C13" s="55" t="s">
        <v>57</v>
      </c>
      <c r="D13" s="8" t="s">
        <v>58</v>
      </c>
      <c r="E13" s="9">
        <f>69.6/100*75-9.94+9.61</f>
        <v>51.87</v>
      </c>
      <c r="F13" s="10">
        <f>16.48/100*75</f>
        <v>12.36</v>
      </c>
      <c r="G13" s="10">
        <f>18.39/100*75</f>
        <v>13.7925</v>
      </c>
      <c r="H13" s="10">
        <f>29.17/100*75</f>
        <v>21.877500000000001</v>
      </c>
      <c r="I13" s="11">
        <f>306.02/100*75</f>
        <v>229.51500000000001</v>
      </c>
    </row>
    <row r="14" spans="1:9" s="58" customFormat="1" ht="19.5" x14ac:dyDescent="0.3">
      <c r="A14" s="68"/>
      <c r="B14" s="69" t="s">
        <v>48</v>
      </c>
      <c r="C14" s="76" t="s">
        <v>60</v>
      </c>
      <c r="D14" s="8" t="s">
        <v>49</v>
      </c>
      <c r="E14" s="9">
        <v>15</v>
      </c>
      <c r="F14" s="10">
        <f>6.51/20*15+1.68</f>
        <v>6.5625</v>
      </c>
      <c r="G14" s="10">
        <f>4.27/20*15+6.78</f>
        <v>9.9824999999999999</v>
      </c>
      <c r="H14" s="10">
        <f>38.55/20*15+38.14</f>
        <v>67.052499999999995</v>
      </c>
      <c r="I14" s="11">
        <f>209.28/20*15+159.27</f>
        <v>316.23</v>
      </c>
    </row>
    <row r="15" spans="1:9" s="58" customFormat="1" ht="19.5" x14ac:dyDescent="0.3">
      <c r="A15" s="65"/>
      <c r="B15" s="66" t="s">
        <v>18</v>
      </c>
      <c r="C15" s="55" t="s">
        <v>43</v>
      </c>
      <c r="D15" s="8" t="s">
        <v>17</v>
      </c>
      <c r="E15" s="9">
        <v>24</v>
      </c>
      <c r="F15" s="10">
        <v>0.4</v>
      </c>
      <c r="G15" s="10">
        <v>0.2</v>
      </c>
      <c r="H15" s="10">
        <v>8.8000000000000007</v>
      </c>
      <c r="I15" s="11">
        <v>37.6</v>
      </c>
    </row>
    <row r="16" spans="1:9" s="58" customFormat="1" ht="19.5" x14ac:dyDescent="0.3">
      <c r="A16" s="65"/>
      <c r="B16" s="66" t="s">
        <v>25</v>
      </c>
      <c r="C16" s="55" t="s">
        <v>26</v>
      </c>
      <c r="D16" s="8" t="s">
        <v>27</v>
      </c>
      <c r="E16" s="9">
        <v>6</v>
      </c>
      <c r="F16" s="61">
        <v>3.2</v>
      </c>
      <c r="G16" s="61">
        <v>2.4</v>
      </c>
      <c r="H16" s="61">
        <v>10.1</v>
      </c>
      <c r="I16" s="62">
        <v>132.19999999999999</v>
      </c>
    </row>
    <row r="17" spans="1:9" s="58" customFormat="1" ht="19.5" x14ac:dyDescent="0.3">
      <c r="A17" s="65"/>
      <c r="B17" s="66" t="s">
        <v>28</v>
      </c>
      <c r="C17" s="55" t="s">
        <v>29</v>
      </c>
      <c r="D17" s="8" t="s">
        <v>27</v>
      </c>
      <c r="E17" s="9">
        <v>6</v>
      </c>
      <c r="F17" s="61">
        <v>3</v>
      </c>
      <c r="G17" s="61">
        <v>1.4</v>
      </c>
      <c r="H17" s="61">
        <v>10.6</v>
      </c>
      <c r="I17" s="62">
        <v>113</v>
      </c>
    </row>
    <row r="18" spans="1:9" s="58" customFormat="1" ht="20.25" thickBot="1" x14ac:dyDescent="0.35">
      <c r="A18" s="52"/>
      <c r="B18" s="67"/>
      <c r="C18" s="56"/>
      <c r="D18" s="12"/>
      <c r="E18" s="16"/>
      <c r="F18" s="13"/>
      <c r="G18" s="13"/>
      <c r="H18" s="13"/>
      <c r="I18" s="14"/>
    </row>
    <row r="19" spans="1:9" s="58" customFormat="1" ht="20.25" thickBot="1" x14ac:dyDescent="0.35">
      <c r="A19" s="63" t="s">
        <v>21</v>
      </c>
      <c r="B19" s="64"/>
      <c r="C19" s="46"/>
      <c r="D19" s="47"/>
      <c r="E19" s="25">
        <f>SUM(E11:E18)</f>
        <v>197.87</v>
      </c>
      <c r="F19" s="48">
        <f>SUM(F11:F18)</f>
        <v>29.822499999999998</v>
      </c>
      <c r="G19" s="48">
        <f>SUM(G11:G18)</f>
        <v>37.884999999999998</v>
      </c>
      <c r="H19" s="48">
        <f>SUM(H11:H18)</f>
        <v>129.53</v>
      </c>
      <c r="I19" s="49">
        <f>SUM(I11:I18)</f>
        <v>984.04500000000007</v>
      </c>
    </row>
    <row r="20" spans="1:9" s="58" customFormat="1" ht="19.5" x14ac:dyDescent="0.3">
      <c r="A20" s="51" t="s">
        <v>30</v>
      </c>
      <c r="B20" s="60" t="s">
        <v>18</v>
      </c>
      <c r="C20" s="55" t="s">
        <v>40</v>
      </c>
      <c r="D20" s="8" t="s">
        <v>39</v>
      </c>
      <c r="E20" s="9">
        <v>32</v>
      </c>
      <c r="F20" s="10">
        <v>3</v>
      </c>
      <c r="G20" s="10">
        <v>2.2000000000000002</v>
      </c>
      <c r="H20" s="10">
        <v>22.2</v>
      </c>
      <c r="I20" s="11">
        <v>142</v>
      </c>
    </row>
    <row r="21" spans="1:9" s="58" customFormat="1" ht="19.5" x14ac:dyDescent="0.3">
      <c r="A21" s="65"/>
      <c r="B21" s="66" t="s">
        <v>51</v>
      </c>
      <c r="C21" s="55" t="s">
        <v>61</v>
      </c>
      <c r="D21" s="8" t="s">
        <v>62</v>
      </c>
      <c r="E21" s="9">
        <v>57.6</v>
      </c>
      <c r="F21" s="10">
        <f>4.41/10*7</f>
        <v>3.0870000000000002</v>
      </c>
      <c r="G21" s="10">
        <f>0.75/10*7</f>
        <v>0.52500000000000002</v>
      </c>
      <c r="H21" s="10">
        <f>31.1/10*7</f>
        <v>21.770000000000003</v>
      </c>
      <c r="I21" s="11">
        <f>149/10*7</f>
        <v>104.3</v>
      </c>
    </row>
    <row r="22" spans="1:9" s="58" customFormat="1" ht="20.25" thickBot="1" x14ac:dyDescent="0.35">
      <c r="A22" s="52"/>
      <c r="B22" s="53"/>
      <c r="C22" s="56"/>
      <c r="D22" s="12"/>
      <c r="E22" s="16"/>
      <c r="F22" s="13"/>
      <c r="G22" s="13"/>
      <c r="H22" s="13"/>
      <c r="I22" s="14"/>
    </row>
    <row r="23" spans="1:9" s="58" customFormat="1" ht="20.25" thickBot="1" x14ac:dyDescent="0.35">
      <c r="A23" s="63" t="s">
        <v>21</v>
      </c>
      <c r="B23" s="64"/>
      <c r="C23" s="46"/>
      <c r="D23" s="47"/>
      <c r="E23" s="25">
        <f>SUM(E20:E22)</f>
        <v>89.6</v>
      </c>
      <c r="F23" s="48">
        <f>SUM(F20:F22)</f>
        <v>6.0869999999999997</v>
      </c>
      <c r="G23" s="48">
        <f>SUM(G20:G22)</f>
        <v>2.7250000000000001</v>
      </c>
      <c r="H23" s="48">
        <f>SUM(H20:H22)</f>
        <v>43.97</v>
      </c>
      <c r="I23" s="49">
        <f>SUM(I20:I22)</f>
        <v>246.3</v>
      </c>
    </row>
    <row r="24" spans="1:9" s="58" customFormat="1" ht="18.75" x14ac:dyDescent="0.3">
      <c r="A24" s="50"/>
      <c r="B24" s="50"/>
      <c r="C24" s="1"/>
      <c r="D24" s="1"/>
      <c r="E24" s="1"/>
      <c r="F24" s="1"/>
      <c r="G24" s="1"/>
      <c r="H24" s="59"/>
      <c r="I24" s="1"/>
    </row>
    <row r="25" spans="1:9" s="58" customFormat="1" ht="18.75" x14ac:dyDescent="0.3">
      <c r="A25" s="50"/>
      <c r="B25" s="50"/>
      <c r="C25" s="1"/>
      <c r="D25" s="1"/>
      <c r="E25" s="1"/>
      <c r="F25" s="1"/>
      <c r="G25" s="1"/>
      <c r="H25" s="59"/>
      <c r="I25" s="1"/>
    </row>
    <row r="26" spans="1:9" s="58" customFormat="1" ht="16.5" customHeight="1" x14ac:dyDescent="0.3">
      <c r="A26" s="1"/>
      <c r="B26" s="1"/>
      <c r="C26" s="18" t="s">
        <v>31</v>
      </c>
      <c r="D26" s="19"/>
      <c r="E26" s="20" t="s">
        <v>32</v>
      </c>
      <c r="F26" s="21"/>
      <c r="G26" s="1"/>
      <c r="H26" s="1"/>
      <c r="I26" s="1"/>
    </row>
    <row r="27" spans="1:9" ht="18.75" x14ac:dyDescent="0.25">
      <c r="A27" s="17"/>
      <c r="B27" s="17"/>
      <c r="C27" s="18"/>
      <c r="D27" s="19"/>
      <c r="E27" s="20"/>
      <c r="F27" s="21"/>
      <c r="G27" s="17"/>
      <c r="H27" s="17"/>
      <c r="I27" s="17"/>
    </row>
    <row r="28" spans="1:9" ht="18.75" x14ac:dyDescent="0.25">
      <c r="A28" s="30"/>
      <c r="B28" s="32"/>
      <c r="C28" s="22" t="s">
        <v>33</v>
      </c>
      <c r="D28" s="23"/>
      <c r="E28" s="29" t="s">
        <v>34</v>
      </c>
      <c r="F28" s="21"/>
      <c r="G28" s="31"/>
      <c r="H28" s="31"/>
      <c r="I28" s="31"/>
    </row>
    <row r="29" spans="1:9" x14ac:dyDescent="0.25">
      <c r="A29" s="30"/>
      <c r="B29" s="32"/>
      <c r="C29" s="33"/>
      <c r="D29" s="34"/>
      <c r="E29" s="31"/>
      <c r="F29" s="31"/>
      <c r="G29" s="31"/>
      <c r="H29" s="31"/>
      <c r="I29" s="31"/>
    </row>
    <row r="30" spans="1:9" x14ac:dyDescent="0.25">
      <c r="A30" s="28"/>
      <c r="B30" s="32"/>
      <c r="C30" s="33"/>
      <c r="D30" s="34"/>
      <c r="E30" s="28"/>
      <c r="F30" s="28"/>
      <c r="G30" s="28"/>
      <c r="H30" s="28"/>
      <c r="I30" s="28"/>
    </row>
    <row r="31" spans="1:9" x14ac:dyDescent="0.25">
      <c r="A31" s="28"/>
      <c r="B31" s="28"/>
      <c r="C31" s="28"/>
      <c r="D31" s="28"/>
      <c r="E31" s="28"/>
      <c r="F31" s="28"/>
      <c r="G31" s="28"/>
      <c r="H31" s="28"/>
      <c r="I31" s="28"/>
    </row>
    <row r="32" spans="1:9" x14ac:dyDescent="0.25">
      <c r="A32" s="27"/>
      <c r="B32" s="27"/>
      <c r="C32" s="27"/>
      <c r="D32" s="27"/>
      <c r="E32" s="27"/>
      <c r="F32" s="27"/>
      <c r="G32" s="27"/>
      <c r="H32" s="27"/>
      <c r="I32" s="27"/>
    </row>
    <row r="33" spans="1:9" x14ac:dyDescent="0.25">
      <c r="A33" s="27"/>
      <c r="B33" s="27"/>
      <c r="C33" s="27"/>
      <c r="D33" s="27"/>
      <c r="E33" s="27"/>
      <c r="F33" s="27"/>
      <c r="G33" s="27"/>
      <c r="H33" s="27"/>
      <c r="I33" s="27"/>
    </row>
  </sheetData>
  <mergeCells count="1">
    <mergeCell ref="B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J34"/>
  <sheetViews>
    <sheetView tabSelected="1" zoomScale="90" zoomScaleNormal="90" workbookViewId="0">
      <selection activeCell="C8" sqref="C8"/>
    </sheetView>
  </sheetViews>
  <sheetFormatPr defaultRowHeight="15" x14ac:dyDescent="0.25"/>
  <cols>
    <col min="1" max="2" width="15.7109375" customWidth="1"/>
    <col min="3" max="3" width="45.7109375" customWidth="1"/>
    <col min="4" max="6" width="10.7109375" customWidth="1"/>
    <col min="7" max="7" width="18.28515625" customWidth="1"/>
    <col min="8" max="8" width="10.7109375" customWidth="1"/>
    <col min="9" max="9" width="20.7109375" customWidth="1"/>
  </cols>
  <sheetData>
    <row r="1" spans="1:10" ht="18.75" x14ac:dyDescent="0.3">
      <c r="A1" s="1" t="s">
        <v>0</v>
      </c>
      <c r="B1" s="77" t="s">
        <v>5</v>
      </c>
      <c r="C1" s="78"/>
      <c r="D1" s="78"/>
      <c r="E1" s="79"/>
      <c r="F1" s="1" t="s">
        <v>1</v>
      </c>
      <c r="G1" s="2" t="s">
        <v>4</v>
      </c>
      <c r="H1" s="1" t="s">
        <v>3</v>
      </c>
      <c r="I1" s="3">
        <f>food1!I1</f>
        <v>44552</v>
      </c>
      <c r="J1" s="1"/>
    </row>
    <row r="2" spans="1:10" s="58" customFormat="1" ht="19.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58" customFormat="1" ht="19.5" thickBot="1" x14ac:dyDescent="0.35">
      <c r="A3" s="39" t="s">
        <v>6</v>
      </c>
      <c r="B3" s="40" t="s">
        <v>7</v>
      </c>
      <c r="C3" s="40" t="s">
        <v>8</v>
      </c>
      <c r="D3" s="40" t="s">
        <v>9</v>
      </c>
      <c r="E3" s="40" t="s">
        <v>10</v>
      </c>
      <c r="F3" s="40" t="s">
        <v>11</v>
      </c>
      <c r="G3" s="40" t="s">
        <v>12</v>
      </c>
      <c r="H3" s="40" t="s">
        <v>13</v>
      </c>
      <c r="I3" s="41" t="s">
        <v>14</v>
      </c>
      <c r="J3" s="4"/>
    </row>
    <row r="4" spans="1:10" s="58" customFormat="1" ht="19.5" x14ac:dyDescent="0.3">
      <c r="A4" s="51" t="s">
        <v>15</v>
      </c>
      <c r="B4" s="54" t="s">
        <v>16</v>
      </c>
      <c r="C4" s="57" t="s">
        <v>53</v>
      </c>
      <c r="D4" s="71" t="s">
        <v>50</v>
      </c>
      <c r="E4" s="5">
        <f>78.5+15.9+4-7.93-1.27+0.76</f>
        <v>89.960000000000008</v>
      </c>
      <c r="F4" s="6">
        <f>10.59/20*22+4.99</f>
        <v>16.638999999999999</v>
      </c>
      <c r="G4" s="6">
        <f>12.55/20*22+5.49</f>
        <v>19.295000000000002</v>
      </c>
      <c r="H4" s="6">
        <f>47.51</f>
        <v>47.51</v>
      </c>
      <c r="I4" s="7">
        <f>344.62/20*22+50.54</f>
        <v>429.62200000000007</v>
      </c>
      <c r="J4" s="4"/>
    </row>
    <row r="5" spans="1:10" s="58" customFormat="1" ht="19.5" x14ac:dyDescent="0.3">
      <c r="A5" s="65"/>
      <c r="B5" s="66" t="s">
        <v>18</v>
      </c>
      <c r="C5" s="55" t="s">
        <v>54</v>
      </c>
      <c r="D5" s="8" t="s">
        <v>17</v>
      </c>
      <c r="E5" s="9">
        <v>8</v>
      </c>
      <c r="F5" s="10">
        <v>0.4</v>
      </c>
      <c r="G5" s="10">
        <v>0.1</v>
      </c>
      <c r="H5" s="10">
        <v>11.6</v>
      </c>
      <c r="I5" s="11">
        <v>83.4</v>
      </c>
      <c r="J5" s="1"/>
    </row>
    <row r="6" spans="1:10" s="58" customFormat="1" ht="19.5" x14ac:dyDescent="0.3">
      <c r="A6" s="65"/>
      <c r="B6" s="66" t="s">
        <v>37</v>
      </c>
      <c r="C6" s="55" t="s">
        <v>19</v>
      </c>
      <c r="D6" s="8" t="s">
        <v>20</v>
      </c>
      <c r="E6" s="9">
        <v>8.44</v>
      </c>
      <c r="F6" s="10">
        <v>2.29</v>
      </c>
      <c r="G6" s="10">
        <v>0.9</v>
      </c>
      <c r="H6" s="10">
        <v>15</v>
      </c>
      <c r="I6" s="11">
        <v>77.7</v>
      </c>
      <c r="J6" s="1"/>
    </row>
    <row r="7" spans="1:10" s="58" customFormat="1" ht="19.5" x14ac:dyDescent="0.3">
      <c r="A7" s="65"/>
      <c r="B7" s="66" t="s">
        <v>44</v>
      </c>
      <c r="C7" s="55" t="s">
        <v>46</v>
      </c>
      <c r="D7" s="8" t="s">
        <v>45</v>
      </c>
      <c r="E7" s="9">
        <v>13</v>
      </c>
      <c r="F7" s="10">
        <v>2.63</v>
      </c>
      <c r="G7" s="10">
        <v>2.66</v>
      </c>
      <c r="H7" s="10">
        <v>0</v>
      </c>
      <c r="I7" s="11">
        <v>3.5</v>
      </c>
      <c r="J7" s="1"/>
    </row>
    <row r="8" spans="1:10" s="58" customFormat="1" ht="19.5" x14ac:dyDescent="0.3">
      <c r="A8" s="65"/>
      <c r="B8" s="66" t="s">
        <v>35</v>
      </c>
      <c r="C8" s="55" t="s">
        <v>36</v>
      </c>
      <c r="D8" s="8" t="s">
        <v>45</v>
      </c>
      <c r="E8" s="9">
        <v>10</v>
      </c>
      <c r="F8" s="10">
        <v>0.2</v>
      </c>
      <c r="G8" s="10">
        <v>0.4</v>
      </c>
      <c r="H8" s="10">
        <v>9.5</v>
      </c>
      <c r="I8" s="11">
        <v>44</v>
      </c>
      <c r="J8" s="1"/>
    </row>
    <row r="9" spans="1:10" s="58" customFormat="1" ht="20.25" thickBot="1" x14ac:dyDescent="0.35">
      <c r="A9" s="52"/>
      <c r="B9" s="70"/>
      <c r="C9" s="56"/>
      <c r="D9" s="12"/>
      <c r="E9" s="16"/>
      <c r="F9" s="13"/>
      <c r="G9" s="13"/>
      <c r="H9" s="13"/>
      <c r="I9" s="14"/>
      <c r="J9" s="15"/>
    </row>
    <row r="10" spans="1:10" s="58" customFormat="1" ht="20.25" thickBot="1" x14ac:dyDescent="0.35">
      <c r="A10" s="63" t="s">
        <v>21</v>
      </c>
      <c r="B10" s="64"/>
      <c r="C10" s="42"/>
      <c r="D10" s="43"/>
      <c r="E10" s="24">
        <f>SUM(E4:E9)</f>
        <v>129.4</v>
      </c>
      <c r="F10" s="44">
        <f>SUM(F4:F9)</f>
        <v>22.158999999999995</v>
      </c>
      <c r="G10" s="44">
        <f t="shared" ref="G10:I10" si="0">SUM(G4:G9)</f>
        <v>23.355</v>
      </c>
      <c r="H10" s="44">
        <f t="shared" si="0"/>
        <v>83.61</v>
      </c>
      <c r="I10" s="45">
        <f t="shared" si="0"/>
        <v>638.22200000000009</v>
      </c>
      <c r="J10" s="4"/>
    </row>
    <row r="11" spans="1:10" s="58" customFormat="1" ht="37.5" x14ac:dyDescent="0.3">
      <c r="A11" s="51" t="s">
        <v>22</v>
      </c>
      <c r="B11" s="54" t="s">
        <v>38</v>
      </c>
      <c r="C11" s="72" t="s">
        <v>55</v>
      </c>
      <c r="D11" s="73" t="s">
        <v>41</v>
      </c>
      <c r="E11" s="5">
        <v>20</v>
      </c>
      <c r="F11" s="74">
        <v>2.2000000000000002</v>
      </c>
      <c r="G11" s="74">
        <v>5</v>
      </c>
      <c r="H11" s="74">
        <v>4</v>
      </c>
      <c r="I11" s="75">
        <f>35.1*2</f>
        <v>70.2</v>
      </c>
      <c r="J11" s="4"/>
    </row>
    <row r="12" spans="1:10" s="58" customFormat="1" ht="19.5" x14ac:dyDescent="0.3">
      <c r="A12" s="66"/>
      <c r="B12" s="66" t="s">
        <v>23</v>
      </c>
      <c r="C12" s="55" t="s">
        <v>56</v>
      </c>
      <c r="D12" s="8" t="s">
        <v>47</v>
      </c>
      <c r="E12" s="9">
        <v>75</v>
      </c>
      <c r="F12" s="10">
        <v>2.1</v>
      </c>
      <c r="G12" s="10">
        <v>5.1100000000000003</v>
      </c>
      <c r="H12" s="10">
        <v>7.1</v>
      </c>
      <c r="I12" s="11">
        <v>85.3</v>
      </c>
      <c r="J12" s="1"/>
    </row>
    <row r="13" spans="1:10" s="58" customFormat="1" ht="19.5" x14ac:dyDescent="0.3">
      <c r="A13" s="65"/>
      <c r="B13" s="66" t="s">
        <v>24</v>
      </c>
      <c r="C13" s="55" t="s">
        <v>57</v>
      </c>
      <c r="D13" s="8" t="s">
        <v>59</v>
      </c>
      <c r="E13" s="9">
        <f>62.6/75*100-13.87-20.34+14.47</f>
        <v>63.726666666666659</v>
      </c>
      <c r="F13" s="10">
        <f>16.48</f>
        <v>16.48</v>
      </c>
      <c r="G13" s="10">
        <f>18.39</f>
        <v>18.39</v>
      </c>
      <c r="H13" s="10">
        <f>29.17</f>
        <v>29.17</v>
      </c>
      <c r="I13" s="11">
        <f>306.02</f>
        <v>306.02</v>
      </c>
      <c r="J13" s="1"/>
    </row>
    <row r="14" spans="1:10" s="58" customFormat="1" ht="19.5" x14ac:dyDescent="0.3">
      <c r="A14" s="68"/>
      <c r="B14" s="69" t="s">
        <v>48</v>
      </c>
      <c r="C14" s="76" t="s">
        <v>60</v>
      </c>
      <c r="D14" s="8" t="s">
        <v>49</v>
      </c>
      <c r="E14" s="9">
        <v>15</v>
      </c>
      <c r="F14" s="10">
        <f>6.51/20*15+1.68</f>
        <v>6.5625</v>
      </c>
      <c r="G14" s="10">
        <f>4.27/20*15+6.78</f>
        <v>9.9824999999999999</v>
      </c>
      <c r="H14" s="10">
        <f>38.55/20*15+38.14</f>
        <v>67.052499999999995</v>
      </c>
      <c r="I14" s="11">
        <f>209.28/20*15+159.27</f>
        <v>316.23</v>
      </c>
      <c r="J14" s="1"/>
    </row>
    <row r="15" spans="1:10" s="58" customFormat="1" ht="19.5" x14ac:dyDescent="0.3">
      <c r="A15" s="65"/>
      <c r="B15" s="66" t="s">
        <v>18</v>
      </c>
      <c r="C15" s="55" t="s">
        <v>43</v>
      </c>
      <c r="D15" s="8" t="s">
        <v>17</v>
      </c>
      <c r="E15" s="9">
        <v>24</v>
      </c>
      <c r="F15" s="10">
        <v>0.4</v>
      </c>
      <c r="G15" s="10">
        <v>0.2</v>
      </c>
      <c r="H15" s="10">
        <v>8.8000000000000007</v>
      </c>
      <c r="I15" s="11">
        <v>37.6</v>
      </c>
      <c r="J15" s="1"/>
    </row>
    <row r="16" spans="1:10" s="58" customFormat="1" ht="19.5" x14ac:dyDescent="0.3">
      <c r="A16" s="65"/>
      <c r="B16" s="66" t="s">
        <v>25</v>
      </c>
      <c r="C16" s="55" t="s">
        <v>26</v>
      </c>
      <c r="D16" s="8" t="s">
        <v>27</v>
      </c>
      <c r="E16" s="9">
        <v>6</v>
      </c>
      <c r="F16" s="61">
        <v>3.2</v>
      </c>
      <c r="G16" s="61">
        <v>2.4</v>
      </c>
      <c r="H16" s="61">
        <v>10.1</v>
      </c>
      <c r="I16" s="62">
        <v>132.19999999999999</v>
      </c>
      <c r="J16" s="1"/>
    </row>
    <row r="17" spans="1:10" s="58" customFormat="1" ht="19.5" x14ac:dyDescent="0.3">
      <c r="A17" s="65"/>
      <c r="B17" s="66" t="s">
        <v>28</v>
      </c>
      <c r="C17" s="55" t="s">
        <v>29</v>
      </c>
      <c r="D17" s="8" t="s">
        <v>27</v>
      </c>
      <c r="E17" s="9">
        <v>6</v>
      </c>
      <c r="F17" s="61">
        <v>3</v>
      </c>
      <c r="G17" s="61">
        <v>1.4</v>
      </c>
      <c r="H17" s="61">
        <v>10.6</v>
      </c>
      <c r="I17" s="62">
        <v>113</v>
      </c>
      <c r="J17" s="15"/>
    </row>
    <row r="18" spans="1:10" s="58" customFormat="1" ht="20.25" thickBot="1" x14ac:dyDescent="0.35">
      <c r="A18" s="52"/>
      <c r="B18" s="67"/>
      <c r="C18" s="56"/>
      <c r="D18" s="12"/>
      <c r="E18" s="16"/>
      <c r="F18" s="13"/>
      <c r="G18" s="13"/>
      <c r="H18" s="13"/>
      <c r="I18" s="14"/>
      <c r="J18" s="1"/>
    </row>
    <row r="19" spans="1:10" s="58" customFormat="1" ht="20.25" thickBot="1" x14ac:dyDescent="0.35">
      <c r="A19" s="63" t="s">
        <v>21</v>
      </c>
      <c r="B19" s="64"/>
      <c r="C19" s="46"/>
      <c r="D19" s="47"/>
      <c r="E19" s="25">
        <f>SUM(E11:E18)</f>
        <v>209.72666666666666</v>
      </c>
      <c r="F19" s="48">
        <f>SUM(F11:F18)</f>
        <v>33.942499999999995</v>
      </c>
      <c r="G19" s="48">
        <f>SUM(G11:G18)</f>
        <v>42.482500000000002</v>
      </c>
      <c r="H19" s="48">
        <f>SUM(H11:H18)</f>
        <v>136.82249999999999</v>
      </c>
      <c r="I19" s="49">
        <f>SUM(I11:I18)</f>
        <v>1060.55</v>
      </c>
      <c r="J19" s="1"/>
    </row>
    <row r="20" spans="1:10" s="58" customFormat="1" ht="19.5" x14ac:dyDescent="0.3">
      <c r="A20" s="51" t="s">
        <v>30</v>
      </c>
      <c r="B20" s="60" t="s">
        <v>18</v>
      </c>
      <c r="C20" s="55" t="s">
        <v>40</v>
      </c>
      <c r="D20" s="8" t="s">
        <v>39</v>
      </c>
      <c r="E20" s="9">
        <v>32</v>
      </c>
      <c r="F20" s="10">
        <v>3</v>
      </c>
      <c r="G20" s="10">
        <v>2.2000000000000002</v>
      </c>
      <c r="H20" s="10">
        <v>22.2</v>
      </c>
      <c r="I20" s="11">
        <v>142</v>
      </c>
      <c r="J20" s="15"/>
    </row>
    <row r="21" spans="1:10" s="58" customFormat="1" ht="19.5" x14ac:dyDescent="0.3">
      <c r="A21" s="65"/>
      <c r="B21" s="66" t="s">
        <v>51</v>
      </c>
      <c r="C21" s="55" t="s">
        <v>61</v>
      </c>
      <c r="D21" s="8" t="s">
        <v>63</v>
      </c>
      <c r="E21" s="9">
        <v>66.599999999999994</v>
      </c>
      <c r="F21" s="10">
        <f>4.41/10*9</f>
        <v>3.9689999999999999</v>
      </c>
      <c r="G21" s="10">
        <f>0.75/10*9</f>
        <v>0.67499999999999993</v>
      </c>
      <c r="H21" s="10">
        <f>31.1/10*9</f>
        <v>27.990000000000002</v>
      </c>
      <c r="I21" s="11">
        <f>149/10*9</f>
        <v>134.1</v>
      </c>
      <c r="J21" s="1"/>
    </row>
    <row r="22" spans="1:10" s="58" customFormat="1" ht="20.25" thickBot="1" x14ac:dyDescent="0.35">
      <c r="A22" s="52"/>
      <c r="B22" s="70"/>
      <c r="C22" s="56"/>
      <c r="D22" s="12"/>
      <c r="E22" s="16"/>
      <c r="F22" s="13"/>
      <c r="G22" s="13"/>
      <c r="H22" s="13"/>
      <c r="I22" s="14"/>
      <c r="J22" s="1"/>
    </row>
    <row r="23" spans="1:10" s="58" customFormat="1" ht="20.25" thickBot="1" x14ac:dyDescent="0.35">
      <c r="A23" s="63" t="s">
        <v>21</v>
      </c>
      <c r="B23" s="64"/>
      <c r="C23" s="46"/>
      <c r="D23" s="47"/>
      <c r="E23" s="25">
        <f>SUM(E20:E22)</f>
        <v>98.6</v>
      </c>
      <c r="F23" s="48">
        <f>SUM(F20:F22)</f>
        <v>6.9689999999999994</v>
      </c>
      <c r="G23" s="48">
        <f>SUM(G20:G22)</f>
        <v>2.875</v>
      </c>
      <c r="H23" s="48">
        <f>SUM(H20:H22)</f>
        <v>50.19</v>
      </c>
      <c r="I23" s="49">
        <f>SUM(I20:I22)</f>
        <v>276.10000000000002</v>
      </c>
      <c r="J23" s="1"/>
    </row>
    <row r="24" spans="1:10" s="58" customFormat="1" ht="19.5" x14ac:dyDescent="0.3">
      <c r="A24" s="50"/>
      <c r="B24" s="50"/>
      <c r="C24" s="35"/>
      <c r="D24" s="36"/>
      <c r="E24" s="37"/>
      <c r="F24" s="38"/>
      <c r="G24" s="38"/>
      <c r="H24" s="38"/>
      <c r="I24" s="38"/>
      <c r="J24" s="1"/>
    </row>
    <row r="25" spans="1:10" s="58" customFormat="1" ht="19.5" x14ac:dyDescent="0.3">
      <c r="A25" s="50"/>
      <c r="B25" s="50"/>
      <c r="C25" s="35"/>
      <c r="D25" s="36"/>
      <c r="E25" s="37"/>
      <c r="F25" s="38"/>
      <c r="G25" s="38"/>
      <c r="H25" s="38"/>
      <c r="I25" s="38"/>
      <c r="J25" s="1"/>
    </row>
    <row r="26" spans="1:10" ht="18.75" x14ac:dyDescent="0.25">
      <c r="A26" s="17"/>
      <c r="B26" s="17"/>
      <c r="C26" s="18" t="s">
        <v>31</v>
      </c>
      <c r="D26" s="19"/>
      <c r="E26" s="20" t="s">
        <v>32</v>
      </c>
      <c r="F26" s="21"/>
      <c r="G26" s="26"/>
      <c r="H26" s="17"/>
      <c r="I26" s="17"/>
      <c r="J26" s="17"/>
    </row>
    <row r="27" spans="1:10" ht="18.75" x14ac:dyDescent="0.25">
      <c r="A27" s="17"/>
      <c r="B27" s="17"/>
      <c r="C27" s="18"/>
      <c r="D27" s="19"/>
      <c r="E27" s="20"/>
      <c r="F27" s="21"/>
      <c r="G27" s="17"/>
      <c r="H27" s="17"/>
      <c r="I27" s="17"/>
      <c r="J27" s="17"/>
    </row>
    <row r="28" spans="1:10" ht="18.75" x14ac:dyDescent="0.25">
      <c r="A28" s="17"/>
      <c r="B28" s="17"/>
      <c r="C28" s="22" t="s">
        <v>33</v>
      </c>
      <c r="D28" s="23"/>
      <c r="E28" s="29" t="s">
        <v>34</v>
      </c>
      <c r="F28" s="21"/>
      <c r="G28" s="17"/>
      <c r="H28" s="17"/>
      <c r="I28" s="17"/>
      <c r="J28" s="17"/>
    </row>
    <row r="29" spans="1:10" x14ac:dyDescent="0.25">
      <c r="A29" s="30"/>
      <c r="B29" s="32"/>
      <c r="C29" s="33"/>
      <c r="D29" s="34"/>
      <c r="E29" s="31"/>
      <c r="F29" s="31"/>
      <c r="G29" s="31"/>
      <c r="H29" s="31"/>
      <c r="I29" s="31"/>
      <c r="J29" s="27"/>
    </row>
    <row r="30" spans="1:10" x14ac:dyDescent="0.25">
      <c r="A30" s="30"/>
      <c r="B30" s="32"/>
      <c r="C30" s="33"/>
      <c r="D30" s="34"/>
      <c r="E30" s="31"/>
      <c r="F30" s="31"/>
      <c r="G30" s="31"/>
      <c r="H30" s="31"/>
      <c r="I30" s="31"/>
      <c r="J30" s="27"/>
    </row>
    <row r="31" spans="1:10" x14ac:dyDescent="0.25">
      <c r="A31" s="28"/>
      <c r="B31" s="32"/>
      <c r="C31" s="33"/>
      <c r="D31" s="34"/>
      <c r="E31" s="28"/>
      <c r="F31" s="28"/>
      <c r="G31" s="28"/>
      <c r="H31" s="28"/>
      <c r="I31" s="28"/>
      <c r="J31" s="27"/>
    </row>
    <row r="32" spans="1:10" x14ac:dyDescent="0.25">
      <c r="A32" s="28"/>
      <c r="B32" s="28"/>
      <c r="C32" s="28"/>
      <c r="D32" s="28"/>
      <c r="E32" s="28"/>
      <c r="F32" s="28"/>
      <c r="G32" s="28"/>
      <c r="H32" s="28"/>
      <c r="I32" s="28"/>
      <c r="J32" s="27"/>
    </row>
    <row r="33" spans="1:10" x14ac:dyDescent="0.25">
      <c r="A33" s="27"/>
      <c r="B33" s="27"/>
      <c r="C33" s="27"/>
      <c r="D33" s="27"/>
      <c r="E33" s="27"/>
      <c r="F33" s="27"/>
      <c r="G33" s="27"/>
      <c r="H33" s="27"/>
      <c r="I33" s="27"/>
      <c r="J33" s="27"/>
    </row>
    <row r="34" spans="1:10" x14ac:dyDescent="0.25">
      <c r="A34" s="27"/>
      <c r="B34" s="27"/>
      <c r="C34" s="27"/>
      <c r="D34" s="27"/>
      <c r="E34" s="27"/>
      <c r="F34" s="27"/>
      <c r="G34" s="27"/>
      <c r="H34" s="27"/>
      <c r="I34" s="27"/>
      <c r="J34" s="27"/>
    </row>
  </sheetData>
  <mergeCells count="1"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food1</vt:lpstr>
      <vt:lpstr>food2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2021-12-22T00:27:36Z</dcterms:modified>
</cp:coreProperties>
</file>