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20.05 " sheetId="6" r:id="rId1"/>
    <sheet name="21.05" sheetId="7" r:id="rId2"/>
    <sheet name="24.05" sheetId="8" r:id="rId3"/>
    <sheet name="25.05 " sheetId="9" r:id="rId4"/>
    <sheet name="26.05 " sheetId="11" r:id="rId5"/>
    <sheet name="27.05" sheetId="13" r:id="rId6"/>
  </sheets>
  <definedNames>
    <definedName name="_xlnm.Print_Area" localSheetId="0">'20.05 '!$A$1:$T$23</definedName>
    <definedName name="_xlnm.Print_Area" localSheetId="1">'21.05'!$A$1:$T$23</definedName>
    <definedName name="_xlnm.Print_Area" localSheetId="2">'24.05'!$A$1:$T$24</definedName>
    <definedName name="_xlnm.Print_Area" localSheetId="3">'25.05 '!$A$1:$T$23</definedName>
    <definedName name="_xlnm.Print_Area" localSheetId="4">'26.05 '!$A$1:$T$24</definedName>
    <definedName name="_xlnm.Print_Area" localSheetId="5">'27.05'!$A$1:$T$23</definedName>
  </definedNames>
  <calcPr calcId="152511"/>
</workbook>
</file>

<file path=xl/calcChain.xml><?xml version="1.0" encoding="utf-8"?>
<calcChain xmlns="http://schemas.openxmlformats.org/spreadsheetml/2006/main">
  <c r="T20" i="13" l="1"/>
  <c r="S20" i="13"/>
  <c r="R20" i="13"/>
  <c r="Q20" i="13"/>
  <c r="J20" i="13"/>
  <c r="I20" i="13"/>
  <c r="H20" i="13"/>
  <c r="G20" i="13"/>
  <c r="F20" i="13"/>
  <c r="M19" i="13"/>
  <c r="C19" i="13"/>
  <c r="P18" i="13"/>
  <c r="P20" i="13" s="1"/>
  <c r="O18" i="13"/>
  <c r="N18" i="13"/>
  <c r="P17" i="13"/>
  <c r="J17" i="13"/>
  <c r="I17" i="13"/>
  <c r="H17" i="13"/>
  <c r="G17" i="13"/>
  <c r="F17" i="13"/>
  <c r="T12" i="13"/>
  <c r="T17" i="13" s="1"/>
  <c r="S12" i="13"/>
  <c r="S17" i="13" s="1"/>
  <c r="R12" i="13"/>
  <c r="R17" i="13" s="1"/>
  <c r="Q12" i="13"/>
  <c r="Q17" i="13" s="1"/>
  <c r="M11" i="13"/>
  <c r="M12" i="13" s="1"/>
  <c r="M13" i="13" s="1"/>
  <c r="M14" i="13" s="1"/>
  <c r="M15" i="13" s="1"/>
  <c r="C11" i="13"/>
  <c r="C12" i="13" s="1"/>
  <c r="C13" i="13" s="1"/>
  <c r="C14" i="13" s="1"/>
  <c r="C15" i="13" s="1"/>
  <c r="P9" i="13"/>
  <c r="J9" i="13"/>
  <c r="I9" i="13"/>
  <c r="H9" i="13"/>
  <c r="G9" i="13"/>
  <c r="F9" i="13"/>
  <c r="M5" i="13"/>
  <c r="M6" i="13" s="1"/>
  <c r="C5" i="13"/>
  <c r="C6" i="13" s="1"/>
  <c r="T4" i="13"/>
  <c r="T9" i="13" s="1"/>
  <c r="S4" i="13"/>
  <c r="S9" i="13" s="1"/>
  <c r="R4" i="13"/>
  <c r="R9" i="13" s="1"/>
  <c r="Q4" i="13"/>
  <c r="Q9" i="13" s="1"/>
  <c r="T1" i="13"/>
  <c r="C8" i="13" l="1"/>
  <c r="C7" i="13"/>
  <c r="M8" i="13"/>
  <c r="M7" i="13"/>
  <c r="T1" i="11"/>
  <c r="P20" i="11" l="1"/>
  <c r="T20" i="11"/>
  <c r="S20" i="11"/>
  <c r="R20" i="11"/>
  <c r="Q20" i="11"/>
  <c r="J20" i="11"/>
  <c r="I20" i="11"/>
  <c r="H20" i="11"/>
  <c r="G20" i="11"/>
  <c r="M19" i="11"/>
  <c r="C19" i="11"/>
  <c r="O18" i="11"/>
  <c r="N18" i="11"/>
  <c r="F20" i="11"/>
  <c r="T13" i="11"/>
  <c r="S13" i="11"/>
  <c r="R13" i="11"/>
  <c r="Q13" i="11"/>
  <c r="T12" i="11"/>
  <c r="S12" i="11"/>
  <c r="R12" i="11"/>
  <c r="Q12" i="11"/>
  <c r="J12" i="11"/>
  <c r="J17" i="11" s="1"/>
  <c r="I12" i="11"/>
  <c r="I17" i="11" s="1"/>
  <c r="H12" i="11"/>
  <c r="H17" i="11" s="1"/>
  <c r="G12" i="11"/>
  <c r="G17" i="11" s="1"/>
  <c r="T11" i="11"/>
  <c r="S11" i="11"/>
  <c r="R11" i="11"/>
  <c r="R17" i="11" s="1"/>
  <c r="Q11" i="11"/>
  <c r="M11" i="11"/>
  <c r="M12" i="11" s="1"/>
  <c r="M13" i="11" s="1"/>
  <c r="M14" i="11" s="1"/>
  <c r="M15" i="11" s="1"/>
  <c r="M16" i="11" s="1"/>
  <c r="C11" i="11"/>
  <c r="C12" i="11" s="1"/>
  <c r="C13" i="11" s="1"/>
  <c r="C14" i="11" s="1"/>
  <c r="C15" i="11" s="1"/>
  <c r="C16" i="11" s="1"/>
  <c r="T9" i="11"/>
  <c r="S9" i="11"/>
  <c r="R9" i="11"/>
  <c r="Q9" i="11"/>
  <c r="J9" i="11"/>
  <c r="I9" i="11"/>
  <c r="H9" i="11"/>
  <c r="G9" i="11"/>
  <c r="M5" i="11"/>
  <c r="M6" i="11" s="1"/>
  <c r="M7" i="11" s="1"/>
  <c r="C5" i="11"/>
  <c r="C6" i="11" s="1"/>
  <c r="S17" i="11" l="1"/>
  <c r="Q17" i="11"/>
  <c r="T17" i="11"/>
  <c r="F17" i="11"/>
  <c r="T20" i="9"/>
  <c r="S20" i="9"/>
  <c r="R20" i="9"/>
  <c r="Q20" i="9"/>
  <c r="P20" i="9"/>
  <c r="J20" i="9"/>
  <c r="I20" i="9"/>
  <c r="H20" i="9"/>
  <c r="G20" i="9"/>
  <c r="F20" i="9"/>
  <c r="M19" i="9"/>
  <c r="C19" i="9"/>
  <c r="O18" i="9"/>
  <c r="N18" i="9"/>
  <c r="P17" i="9"/>
  <c r="J17" i="9"/>
  <c r="I17" i="9"/>
  <c r="H17" i="9"/>
  <c r="G17" i="9"/>
  <c r="F17" i="9"/>
  <c r="T13" i="9"/>
  <c r="S13" i="9"/>
  <c r="R13" i="9"/>
  <c r="Q13" i="9"/>
  <c r="T11" i="9"/>
  <c r="T17" i="9" s="1"/>
  <c r="S11" i="9"/>
  <c r="S17" i="9" s="1"/>
  <c r="R11" i="9"/>
  <c r="R17" i="9" s="1"/>
  <c r="Q11" i="9"/>
  <c r="Q17" i="9" s="1"/>
  <c r="M11" i="9"/>
  <c r="M12" i="9" s="1"/>
  <c r="M13" i="9" s="1"/>
  <c r="M14" i="9" s="1"/>
  <c r="M15" i="9" s="1"/>
  <c r="M16" i="9" s="1"/>
  <c r="C11" i="9"/>
  <c r="C12" i="9" s="1"/>
  <c r="C13" i="9" s="1"/>
  <c r="C14" i="9" s="1"/>
  <c r="C15" i="9" s="1"/>
  <c r="C16" i="9" s="1"/>
  <c r="S9" i="9"/>
  <c r="R9" i="9"/>
  <c r="P9" i="9"/>
  <c r="I9" i="9"/>
  <c r="H9" i="9"/>
  <c r="F9" i="9"/>
  <c r="T7" i="9"/>
  <c r="T9" i="9" s="1"/>
  <c r="Q7" i="9"/>
  <c r="Q9" i="9" s="1"/>
  <c r="J7" i="9"/>
  <c r="J9" i="9" s="1"/>
  <c r="G7" i="9"/>
  <c r="G9" i="9" s="1"/>
  <c r="M5" i="9"/>
  <c r="M6" i="9" s="1"/>
  <c r="C5" i="9"/>
  <c r="C6" i="9" s="1"/>
  <c r="C7" i="9" s="1"/>
  <c r="T21" i="8"/>
  <c r="S21" i="8"/>
  <c r="R21" i="8"/>
  <c r="Q21" i="8"/>
  <c r="P21" i="8"/>
  <c r="J21" i="8"/>
  <c r="I21" i="8"/>
  <c r="H21" i="8"/>
  <c r="G21" i="8"/>
  <c r="F21" i="8"/>
  <c r="M20" i="8"/>
  <c r="C20" i="8"/>
  <c r="P18" i="8"/>
  <c r="J18" i="8"/>
  <c r="I18" i="8"/>
  <c r="H18" i="8"/>
  <c r="G18" i="8"/>
  <c r="F18" i="8"/>
  <c r="T12" i="8"/>
  <c r="S12" i="8"/>
  <c r="R12" i="8"/>
  <c r="Q12" i="8"/>
  <c r="T11" i="8"/>
  <c r="T18" i="8" s="1"/>
  <c r="S11" i="8"/>
  <c r="S18" i="8" s="1"/>
  <c r="R11" i="8"/>
  <c r="R18" i="8" s="1"/>
  <c r="Q11" i="8"/>
  <c r="Q18" i="8" s="1"/>
  <c r="M11" i="8"/>
  <c r="M12" i="8" s="1"/>
  <c r="M13" i="8" s="1"/>
  <c r="M14" i="8" s="1"/>
  <c r="M15" i="8" s="1"/>
  <c r="M16" i="8" s="1"/>
  <c r="C11" i="8"/>
  <c r="C12" i="8" s="1"/>
  <c r="C13" i="8" s="1"/>
  <c r="C14" i="8" s="1"/>
  <c r="C15" i="8" s="1"/>
  <c r="C16" i="8" s="1"/>
  <c r="T9" i="8"/>
  <c r="S9" i="8"/>
  <c r="R9" i="8"/>
  <c r="Q9" i="8"/>
  <c r="P9" i="8"/>
  <c r="J9" i="8"/>
  <c r="I9" i="8"/>
  <c r="H9" i="8"/>
  <c r="G9" i="8"/>
  <c r="F9" i="8"/>
  <c r="M5" i="8"/>
  <c r="M6" i="8" s="1"/>
  <c r="C5" i="8"/>
  <c r="C6" i="8" s="1"/>
  <c r="T20" i="7"/>
  <c r="S20" i="7"/>
  <c r="R20" i="7"/>
  <c r="Q20" i="7"/>
  <c r="P20" i="7"/>
  <c r="J20" i="7"/>
  <c r="I20" i="7"/>
  <c r="H20" i="7"/>
  <c r="G20" i="7"/>
  <c r="F20" i="7"/>
  <c r="M19" i="7"/>
  <c r="C19" i="7"/>
  <c r="O18" i="7"/>
  <c r="N18" i="7"/>
  <c r="P17" i="7"/>
  <c r="J17" i="7"/>
  <c r="I17" i="7"/>
  <c r="H17" i="7"/>
  <c r="G17" i="7"/>
  <c r="F17" i="7"/>
  <c r="T13" i="7"/>
  <c r="S13" i="7"/>
  <c r="R13" i="7"/>
  <c r="Q13" i="7"/>
  <c r="T11" i="7"/>
  <c r="T17" i="7" s="1"/>
  <c r="S11" i="7"/>
  <c r="S17" i="7" s="1"/>
  <c r="R11" i="7"/>
  <c r="R17" i="7" s="1"/>
  <c r="Q11" i="7"/>
  <c r="Q17" i="7" s="1"/>
  <c r="M11" i="7"/>
  <c r="M12" i="7" s="1"/>
  <c r="M13" i="7" s="1"/>
  <c r="M14" i="7" s="1"/>
  <c r="M15" i="7" s="1"/>
  <c r="M16" i="7" s="1"/>
  <c r="C11" i="7"/>
  <c r="C12" i="7" s="1"/>
  <c r="C13" i="7" s="1"/>
  <c r="C14" i="7" s="1"/>
  <c r="C15" i="7" s="1"/>
  <c r="C16" i="7" s="1"/>
  <c r="T9" i="7"/>
  <c r="S9" i="7"/>
  <c r="R9" i="7"/>
  <c r="Q9" i="7"/>
  <c r="P9" i="7"/>
  <c r="J9" i="7"/>
  <c r="I9" i="7"/>
  <c r="H9" i="7"/>
  <c r="G9" i="7"/>
  <c r="F9" i="7"/>
  <c r="M5" i="7"/>
  <c r="M7" i="7" s="1"/>
  <c r="C5" i="7"/>
  <c r="C6" i="7" s="1"/>
  <c r="T20" i="6"/>
  <c r="S20" i="6"/>
  <c r="R20" i="6"/>
  <c r="Q20" i="6"/>
  <c r="J20" i="6"/>
  <c r="I20" i="6"/>
  <c r="H20" i="6"/>
  <c r="G20" i="6"/>
  <c r="F20" i="6"/>
  <c r="M19" i="6"/>
  <c r="C19" i="6"/>
  <c r="P18" i="6"/>
  <c r="P20" i="6" s="1"/>
  <c r="O18" i="6"/>
  <c r="N18" i="6"/>
  <c r="J17" i="6"/>
  <c r="I17" i="6"/>
  <c r="H17" i="6"/>
  <c r="G17" i="6"/>
  <c r="F17" i="6"/>
  <c r="P16" i="6"/>
  <c r="O16" i="6"/>
  <c r="N16" i="6"/>
  <c r="P15" i="6"/>
  <c r="O15" i="6"/>
  <c r="N15" i="6"/>
  <c r="P14" i="6"/>
  <c r="O14" i="6"/>
  <c r="N14" i="6"/>
  <c r="P13" i="6"/>
  <c r="O13" i="6"/>
  <c r="N13" i="6"/>
  <c r="T12" i="6"/>
  <c r="T17" i="6" s="1"/>
  <c r="S12" i="6"/>
  <c r="S17" i="6" s="1"/>
  <c r="R12" i="6"/>
  <c r="R17" i="6" s="1"/>
  <c r="Q12" i="6"/>
  <c r="Q17" i="6" s="1"/>
  <c r="P11" i="6"/>
  <c r="O11" i="6"/>
  <c r="N11" i="6"/>
  <c r="M11" i="6"/>
  <c r="M12" i="6" s="1"/>
  <c r="M13" i="6" s="1"/>
  <c r="M14" i="6" s="1"/>
  <c r="M15" i="6" s="1"/>
  <c r="M16" i="6" s="1"/>
  <c r="C11" i="6"/>
  <c r="C12" i="6" s="1"/>
  <c r="C13" i="6" s="1"/>
  <c r="C14" i="6" s="1"/>
  <c r="C15" i="6" s="1"/>
  <c r="C16" i="6" s="1"/>
  <c r="P10" i="6"/>
  <c r="O10" i="6"/>
  <c r="N10" i="6"/>
  <c r="T9" i="6"/>
  <c r="S9" i="6"/>
  <c r="R9" i="6"/>
  <c r="Q9" i="6"/>
  <c r="J9" i="6"/>
  <c r="I9" i="6"/>
  <c r="H9" i="6"/>
  <c r="G9" i="6"/>
  <c r="P7" i="6"/>
  <c r="O7" i="6"/>
  <c r="N7" i="6"/>
  <c r="P6" i="6"/>
  <c r="O6" i="6"/>
  <c r="N6" i="6"/>
  <c r="P5" i="6"/>
  <c r="O5" i="6"/>
  <c r="N5" i="6"/>
  <c r="M5" i="6"/>
  <c r="M6" i="6" s="1"/>
  <c r="C5" i="6"/>
  <c r="C6" i="6" s="1"/>
  <c r="C7" i="6" s="1"/>
  <c r="O4" i="6"/>
  <c r="N4" i="6"/>
  <c r="F4" i="6"/>
  <c r="F9" i="6" s="1"/>
  <c r="P17" i="11" l="1"/>
  <c r="F9" i="11"/>
  <c r="P9" i="11"/>
  <c r="C7" i="8"/>
  <c r="P17" i="6"/>
  <c r="M8" i="9"/>
  <c r="M7" i="9"/>
  <c r="M7" i="6"/>
  <c r="M8" i="6"/>
  <c r="P4" i="6"/>
  <c r="P9" i="6" s="1"/>
  <c r="M6" i="7"/>
  <c r="M7" i="8"/>
  <c r="M8" i="8" s="1"/>
</calcChain>
</file>

<file path=xl/sharedStrings.xml><?xml version="1.0" encoding="utf-8"?>
<sst xmlns="http://schemas.openxmlformats.org/spreadsheetml/2006/main" count="741" uniqueCount="102">
  <si>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</si>
  <si>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</si>
  <si>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</si>
  <si>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</si>
  <si>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</si>
  <si>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</si>
  <si>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</si>
  <si>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</si>
  <si>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Кол-во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</si>
  <si>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</si>
  <si>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</si>
  <si>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</si>
  <si>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</si>
  <si>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</si>
  <si>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</si>
  <si>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</si>
  <si>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</si>
  <si>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</si>
  <si>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геркулесовая</t>
  </si>
  <si>
    <t>1/200</t>
  </si>
  <si>
    <t>напиток</t>
  </si>
  <si>
    <t xml:space="preserve">Кофейный напиток </t>
  </si>
  <si>
    <t>хлеб</t>
  </si>
  <si>
    <t>Батон</t>
  </si>
  <si>
    <t>1/30</t>
  </si>
  <si>
    <t>масло</t>
  </si>
  <si>
    <t>Масло сливочное</t>
  </si>
  <si>
    <t>1/10</t>
  </si>
  <si>
    <t>сыр</t>
  </si>
  <si>
    <t>Сыр</t>
  </si>
  <si>
    <t>Итого:</t>
  </si>
  <si>
    <t>Обед</t>
  </si>
  <si>
    <t>салат</t>
  </si>
  <si>
    <t>Салат из моркови, р/м</t>
  </si>
  <si>
    <t>1/50</t>
  </si>
  <si>
    <t>1 блюдо</t>
  </si>
  <si>
    <t>Суп с рыбными консервами</t>
  </si>
  <si>
    <t>2 блюдо</t>
  </si>
  <si>
    <t>Тефтели куриные с соусом</t>
  </si>
  <si>
    <t>75/50</t>
  </si>
  <si>
    <t>100/50</t>
  </si>
  <si>
    <t>гарнир</t>
  </si>
  <si>
    <t>Макаронные изделия отварные</t>
  </si>
  <si>
    <t>1/150</t>
  </si>
  <si>
    <t>Компот из сухофруктов</t>
  </si>
  <si>
    <t>хлеб бел.</t>
  </si>
  <si>
    <t>Хлеб пшеничный</t>
  </si>
  <si>
    <t>хлеб черн.</t>
  </si>
  <si>
    <t>Хлеб ржано-пшеничный</t>
  </si>
  <si>
    <t>Полдник</t>
  </si>
  <si>
    <t>выпечка</t>
  </si>
  <si>
    <t>Булочка с маком 1/60</t>
  </si>
  <si>
    <t>1 шт</t>
  </si>
  <si>
    <t>Сок фруктовый</t>
  </si>
  <si>
    <t>Сок 0,2</t>
  </si>
  <si>
    <t>Бухгалтер</t>
  </si>
  <si>
    <t>Гудым Д.С.</t>
  </si>
  <si>
    <t>Зав.производством</t>
  </si>
  <si>
    <t>Мустафаева Н.В.</t>
  </si>
  <si>
    <t>Запеканка творожная</t>
  </si>
  <si>
    <t>1/75</t>
  </si>
  <si>
    <t>Чай с сахаром</t>
  </si>
  <si>
    <t>Огурцы консервированные</t>
  </si>
  <si>
    <t>1/20</t>
  </si>
  <si>
    <t>Суп-лапша с курицей</t>
  </si>
  <si>
    <t>250/15</t>
  </si>
  <si>
    <t>250/25</t>
  </si>
  <si>
    <t>Биточки "Морские"</t>
  </si>
  <si>
    <t>Рис отварной</t>
  </si>
  <si>
    <t>1/180</t>
  </si>
  <si>
    <t>Пирожок с картошкой 1/50</t>
  </si>
  <si>
    <t>Каша молочная рисовая</t>
  </si>
  <si>
    <t>Какао с молоком</t>
  </si>
  <si>
    <t>Салат из свеклы с м/р</t>
  </si>
  <si>
    <t>Суп гороховый, с курицей</t>
  </si>
  <si>
    <t>Гуляш мясной</t>
  </si>
  <si>
    <t>38/38</t>
  </si>
  <si>
    <t>50/50</t>
  </si>
  <si>
    <t>Батончик с изюмом</t>
  </si>
  <si>
    <t>Омлет натуральный</t>
  </si>
  <si>
    <t>1/100</t>
  </si>
  <si>
    <t>горошек</t>
  </si>
  <si>
    <t>Зеленый горошек</t>
  </si>
  <si>
    <t>Салат из свежих помидоров с м/р</t>
  </si>
  <si>
    <t>Щи зеленые с курицей</t>
  </si>
  <si>
    <t>Рыба жаренная в яйце (минтай)</t>
  </si>
  <si>
    <t>Булочка домашняя 1/50</t>
  </si>
  <si>
    <t>Макароны с сыром</t>
  </si>
  <si>
    <t>200/15</t>
  </si>
  <si>
    <t>Помидоры в собственном соку</t>
  </si>
  <si>
    <t>1/25</t>
  </si>
  <si>
    <t>Суп гречневый, с курицей</t>
  </si>
  <si>
    <t>Биток мясной</t>
  </si>
  <si>
    <t>Пюре картофельное</t>
  </si>
  <si>
    <t>Печенье весовое</t>
  </si>
  <si>
    <t>Каша молочная пшенная</t>
  </si>
  <si>
    <t>Каша молочная пшенная с м/сл</t>
  </si>
  <si>
    <t>220/10</t>
  </si>
  <si>
    <t>Рассольник Ленинградский с курицей</t>
  </si>
  <si>
    <t>Плов с мясом</t>
  </si>
  <si>
    <t>1/250</t>
  </si>
  <si>
    <t>Булочка "Юность" 1/60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</si>
</sst>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87">
    <xf numFmtId="0" fontId="0" fillId="0" borderId="0" xfId="0"/>
    <xf numFmtId="0" fontId="4" fillId="0" borderId="0" xfId="0" applyFont="1" applyFill="1"/>
    <xf numFmtId="0" fontId="4" fillId="0" borderId="4" xfId="0" applyFont="1" applyFill="1" applyBorder="1"/>
    <xf numFmtId="14" fontId="0" fillId="0" borderId="4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 applyProtection="1">
      <alignment horizontal="center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Alignment="1" applyProtection="1">
      <alignment horizontal="center"/>
      <protection locked="0"/>
    </xf>
    <xf numFmtId="2" fontId="4" fillId="0" borderId="10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13" xfId="0" applyFont="1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21" xfId="0" applyFont="1" applyFill="1" applyBorder="1"/>
    <xf numFmtId="2" fontId="4" fillId="0" borderId="21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protection locked="0"/>
    </xf>
    <xf numFmtId="0" fontId="0" fillId="0" borderId="0" xfId="0" applyFill="1"/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1" fontId="4" fillId="0" borderId="6" xfId="0" applyNumberFormat="1" applyFont="1" applyFill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8" fillId="0" borderId="6" xfId="0" applyNumberFormat="1" applyFont="1" applyFill="1" applyBorder="1" applyAlignment="1" applyProtection="1">
      <alignment horizontal="center"/>
      <protection locked="0"/>
    </xf>
    <xf numFmtId="2" fontId="8" fillId="0" borderId="9" xfId="0" applyNumberFormat="1" applyFont="1" applyFill="1" applyBorder="1" applyAlignment="1" applyProtection="1">
      <alignment horizontal="center"/>
      <protection locked="0"/>
    </xf>
    <xf numFmtId="2" fontId="8" fillId="0" borderId="10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Protection="1"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1" fontId="4" fillId="0" borderId="22" xfId="0" applyNumberFormat="1" applyFont="1" applyFill="1" applyBorder="1" applyProtection="1">
      <protection locked="0"/>
    </xf>
    <xf numFmtId="49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9" fillId="0" borderId="4" xfId="0" applyNumberFormat="1" applyFont="1" applyFill="1" applyBorder="1" applyAlignment="1" applyProtection="1">
      <alignment horizontal="center"/>
      <protection locked="0"/>
    </xf>
    <xf numFmtId="1" fontId="9" fillId="0" borderId="9" xfId="0" applyNumberFormat="1" applyFont="1" applyFill="1" applyBorder="1" applyProtection="1">
      <protection locked="0"/>
    </xf>
    <xf numFmtId="1" fontId="9" fillId="0" borderId="9" xfId="0" applyNumberFormat="1" applyFont="1" applyFill="1" applyBorder="1" applyAlignment="1" applyProtection="1">
      <alignment horizontal="center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4" fillId="0" borderId="24" xfId="0" applyFont="1" applyFill="1" applyBorder="1" applyAlignment="1" applyProtection="1">
      <alignment horizontal="center"/>
      <protection locked="0"/>
    </xf>
    <xf numFmtId="1" fontId="4" fillId="0" borderId="25" xfId="0" applyNumberFormat="1" applyFont="1" applyFill="1" applyBorder="1" applyProtection="1">
      <protection locked="0"/>
    </xf>
    <xf numFmtId="49" fontId="4" fillId="0" borderId="25" xfId="0" applyNumberFormat="1" applyFont="1" applyFill="1" applyBorder="1" applyAlignment="1" applyProtection="1">
      <alignment horizontal="center"/>
      <protection locked="0"/>
    </xf>
    <xf numFmtId="2" fontId="8" fillId="0" borderId="25" xfId="0" applyNumberFormat="1" applyFont="1" applyFill="1" applyBorder="1" applyAlignment="1" applyProtection="1">
      <alignment horizontal="center"/>
      <protection locked="0"/>
    </xf>
    <xf numFmtId="2" fontId="8" fillId="0" borderId="26" xfId="0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3" applyNumberFormat="1" applyFont="1" applyFill="1" applyBorder="1" applyAlignment="1" applyProtection="1">
      <alignment vertical="center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49" fontId="4" fillId="0" borderId="9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6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Alignment="1" applyProtection="1">
      <alignment horizontal="center"/>
      <protection locked="0"/>
    </xf>
  </cellXfs>
  <cellStyles count="7">
    <cellStyle name="Обычный" xfId="0" builtinId="0"/>
    <cellStyle name="Обычный 2" xfId="4"/>
    <cellStyle name="Обычный 2 2" xfId="1"/>
    <cellStyle name="Обычный 2 3" xfId="5"/>
    <cellStyle name="Обычный 2 4" xfId="2"/>
    <cellStyle name="Обычный 2 4 2" xfId="3"/>
    <cellStyle name="Обычный 2 4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60" zoomScaleNormal="60" workbookViewId="0">
      <selection activeCell="G16" sqref="G16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7" max="7" width="13.28515625" customWidth="1"/>
    <col min="10" max="10" width="10.140625" bestFit="1" customWidth="1"/>
    <col min="11" max="11" width="11.5703125" customWidth="1"/>
    <col min="12" max="12" width="12" customWidth="1"/>
    <col min="13" max="13" width="6.5703125" customWidth="1"/>
    <col min="14" max="14" width="37.85546875" customWidth="1"/>
    <col min="17" max="17" width="13.28515625" customWidth="1"/>
    <col min="18" max="18" width="12" customWidth="1"/>
    <col min="20" max="20" width="10.140625" bestFit="1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44336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v>44336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31</v>
      </c>
      <c r="D4" s="11" t="s">
        <v>18</v>
      </c>
      <c r="E4" s="11" t="s">
        <v>19</v>
      </c>
      <c r="F4" s="12">
        <f>50.49+4.02</f>
        <v>54.510000000000005</v>
      </c>
      <c r="G4" s="12">
        <v>352</v>
      </c>
      <c r="H4" s="12">
        <v>12.3</v>
      </c>
      <c r="I4" s="12">
        <v>6.22</v>
      </c>
      <c r="J4" s="13">
        <v>61.8</v>
      </c>
      <c r="K4" s="8" t="s">
        <v>16</v>
      </c>
      <c r="L4" s="9" t="s">
        <v>17</v>
      </c>
      <c r="M4" s="10">
        <v>64</v>
      </c>
      <c r="N4" s="11" t="str">
        <f t="shared" ref="N4:P7" si="0">D4</f>
        <v>Каша молочная геркулесовая</v>
      </c>
      <c r="O4" s="11" t="str">
        <f t="shared" si="0"/>
        <v>1/200</v>
      </c>
      <c r="P4" s="12">
        <f t="shared" si="0"/>
        <v>54.510000000000005</v>
      </c>
      <c r="Q4" s="12">
        <v>352</v>
      </c>
      <c r="R4" s="12">
        <v>12.3</v>
      </c>
      <c r="S4" s="12">
        <v>6.22</v>
      </c>
      <c r="T4" s="13">
        <v>61.8</v>
      </c>
    </row>
    <row r="5" spans="1:20" s="1" customFormat="1" ht="21.95" customHeight="1" x14ac:dyDescent="0.3">
      <c r="A5" s="14"/>
      <c r="B5" s="2" t="s">
        <v>20</v>
      </c>
      <c r="C5" s="15">
        <f>C4</f>
        <v>31</v>
      </c>
      <c r="D5" s="16" t="s">
        <v>21</v>
      </c>
      <c r="E5" s="16" t="s">
        <v>19</v>
      </c>
      <c r="F5" s="17">
        <v>35.14</v>
      </c>
      <c r="G5" s="17">
        <v>337.8</v>
      </c>
      <c r="H5" s="17">
        <v>4.8</v>
      </c>
      <c r="I5" s="17">
        <v>3.6</v>
      </c>
      <c r="J5" s="18">
        <v>71.2</v>
      </c>
      <c r="K5" s="14"/>
      <c r="L5" s="2" t="s">
        <v>20</v>
      </c>
      <c r="M5" s="15">
        <f>M4</f>
        <v>64</v>
      </c>
      <c r="N5" s="16" t="str">
        <f t="shared" si="0"/>
        <v xml:space="preserve">Кофейный напиток </v>
      </c>
      <c r="O5" s="16" t="str">
        <f t="shared" si="0"/>
        <v>1/200</v>
      </c>
      <c r="P5" s="17">
        <f t="shared" si="0"/>
        <v>35.14</v>
      </c>
      <c r="Q5" s="17">
        <v>337.8</v>
      </c>
      <c r="R5" s="17">
        <v>4.8</v>
      </c>
      <c r="S5" s="17">
        <v>3.6</v>
      </c>
      <c r="T5" s="18">
        <v>71.2</v>
      </c>
    </row>
    <row r="6" spans="1:20" s="1" customFormat="1" ht="21.95" customHeight="1" x14ac:dyDescent="0.3">
      <c r="A6" s="14"/>
      <c r="B6" s="2" t="s">
        <v>22</v>
      </c>
      <c r="C6" s="15">
        <f t="shared" ref="C6:C7" si="1">C5</f>
        <v>31</v>
      </c>
      <c r="D6" s="16" t="s">
        <v>23</v>
      </c>
      <c r="E6" s="16" t="s">
        <v>24</v>
      </c>
      <c r="F6" s="17">
        <v>6.08</v>
      </c>
      <c r="G6" s="17">
        <v>78.599999999999994</v>
      </c>
      <c r="H6" s="17">
        <v>2.25</v>
      </c>
      <c r="I6" s="17">
        <v>0.87</v>
      </c>
      <c r="J6" s="18">
        <v>15.42</v>
      </c>
      <c r="K6" s="14"/>
      <c r="L6" s="2" t="s">
        <v>22</v>
      </c>
      <c r="M6" s="15">
        <f t="shared" ref="M6:M7" si="2">M5</f>
        <v>64</v>
      </c>
      <c r="N6" s="16" t="str">
        <f t="shared" si="0"/>
        <v>Батон</v>
      </c>
      <c r="O6" s="16" t="str">
        <f t="shared" si="0"/>
        <v>1/30</v>
      </c>
      <c r="P6" s="17">
        <f t="shared" si="0"/>
        <v>6.08</v>
      </c>
      <c r="Q6" s="17">
        <v>78.599999999999994</v>
      </c>
      <c r="R6" s="17">
        <v>2.25</v>
      </c>
      <c r="S6" s="17">
        <v>0.87</v>
      </c>
      <c r="T6" s="18">
        <v>15.42</v>
      </c>
    </row>
    <row r="7" spans="1:20" s="1" customFormat="1" ht="21.95" customHeight="1" x14ac:dyDescent="0.3">
      <c r="A7" s="14"/>
      <c r="B7" s="19" t="s">
        <v>25</v>
      </c>
      <c r="C7" s="15">
        <f t="shared" si="1"/>
        <v>31</v>
      </c>
      <c r="D7" s="16" t="s">
        <v>26</v>
      </c>
      <c r="E7" s="16" t="s">
        <v>27</v>
      </c>
      <c r="F7" s="17">
        <v>11.55</v>
      </c>
      <c r="G7" s="17">
        <v>88</v>
      </c>
      <c r="H7" s="17">
        <v>0.03</v>
      </c>
      <c r="I7" s="17">
        <v>9.9499999999999993</v>
      </c>
      <c r="J7" s="18">
        <v>0</v>
      </c>
      <c r="K7" s="14"/>
      <c r="L7" s="19" t="s">
        <v>25</v>
      </c>
      <c r="M7" s="15">
        <f t="shared" si="2"/>
        <v>64</v>
      </c>
      <c r="N7" s="16" t="str">
        <f t="shared" si="0"/>
        <v>Масло сливочное</v>
      </c>
      <c r="O7" s="16" t="str">
        <f t="shared" si="0"/>
        <v>1/10</v>
      </c>
      <c r="P7" s="17">
        <f t="shared" si="0"/>
        <v>11.55</v>
      </c>
      <c r="Q7" s="17">
        <v>88</v>
      </c>
      <c r="R7" s="17">
        <v>0.03</v>
      </c>
      <c r="S7" s="17">
        <v>9.9499999999999993</v>
      </c>
      <c r="T7" s="18">
        <v>0</v>
      </c>
    </row>
    <row r="8" spans="1:20" s="1" customFormat="1" ht="21.95" customHeight="1" thickBot="1" x14ac:dyDescent="0.35">
      <c r="A8" s="20"/>
      <c r="B8" s="21"/>
      <c r="C8" s="22"/>
      <c r="D8" s="23"/>
      <c r="E8" s="24"/>
      <c r="F8" s="25"/>
      <c r="G8" s="26"/>
      <c r="H8" s="26"/>
      <c r="I8" s="26"/>
      <c r="J8" s="27"/>
      <c r="K8" s="20"/>
      <c r="L8" s="21" t="s">
        <v>28</v>
      </c>
      <c r="M8" s="22">
        <f>M6</f>
        <v>64</v>
      </c>
      <c r="N8" s="24" t="s">
        <v>29</v>
      </c>
      <c r="O8" s="24" t="s">
        <v>27</v>
      </c>
      <c r="P8" s="26">
        <v>22.13</v>
      </c>
      <c r="Q8" s="26">
        <v>34.4</v>
      </c>
      <c r="R8" s="26">
        <v>2.52</v>
      </c>
      <c r="S8" s="26">
        <v>2.7</v>
      </c>
      <c r="T8" s="27">
        <v>0</v>
      </c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29"/>
      <c r="F9" s="30">
        <f>SUM(F4:F8)-0.01</f>
        <v>107.27</v>
      </c>
      <c r="G9" s="30">
        <f>SUM(G4:G8)</f>
        <v>856.4</v>
      </c>
      <c r="H9" s="30">
        <f t="shared" ref="H9:J9" si="3">SUM(H4:H8)</f>
        <v>19.380000000000003</v>
      </c>
      <c r="I9" s="30">
        <f t="shared" si="3"/>
        <v>20.64</v>
      </c>
      <c r="J9" s="31">
        <f t="shared" si="3"/>
        <v>148.41999999999999</v>
      </c>
      <c r="K9" s="81" t="s">
        <v>30</v>
      </c>
      <c r="L9" s="82"/>
      <c r="M9" s="83"/>
      <c r="N9" s="28"/>
      <c r="O9" s="29"/>
      <c r="P9" s="30">
        <f>SUM(P4:P8)-0.01</f>
        <v>129.4</v>
      </c>
      <c r="Q9" s="30">
        <f>SUM(Q4:Q8)</f>
        <v>890.8</v>
      </c>
      <c r="R9" s="30">
        <f t="shared" ref="R9:T9" si="4">SUM(R4:R8)</f>
        <v>21.900000000000002</v>
      </c>
      <c r="S9" s="30">
        <f t="shared" si="4"/>
        <v>23.34</v>
      </c>
      <c r="T9" s="31">
        <f t="shared" si="4"/>
        <v>148.41999999999999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31</v>
      </c>
      <c r="D10" s="16" t="s">
        <v>33</v>
      </c>
      <c r="E10" s="16" t="s">
        <v>34</v>
      </c>
      <c r="F10" s="34">
        <v>11.1</v>
      </c>
      <c r="G10" s="17">
        <v>59.5</v>
      </c>
      <c r="H10" s="17">
        <v>0.5</v>
      </c>
      <c r="I10" s="17">
        <v>0.05</v>
      </c>
      <c r="J10" s="18">
        <v>14.15</v>
      </c>
      <c r="K10" s="14" t="s">
        <v>31</v>
      </c>
      <c r="L10" s="33" t="s">
        <v>32</v>
      </c>
      <c r="M10" s="10">
        <v>70</v>
      </c>
      <c r="N10" s="16" t="str">
        <f t="shared" ref="N10:P11" si="5">D10</f>
        <v>Салат из моркови, р/м</v>
      </c>
      <c r="O10" s="16" t="str">
        <f t="shared" si="5"/>
        <v>1/50</v>
      </c>
      <c r="P10" s="17">
        <f t="shared" si="5"/>
        <v>11.1</v>
      </c>
      <c r="Q10" s="17">
        <v>59.5</v>
      </c>
      <c r="R10" s="17">
        <v>0.5</v>
      </c>
      <c r="S10" s="17">
        <v>0.05</v>
      </c>
      <c r="T10" s="18">
        <v>14.15</v>
      </c>
    </row>
    <row r="11" spans="1:20" s="1" customFormat="1" ht="21.95" customHeight="1" x14ac:dyDescent="0.3">
      <c r="A11" s="14"/>
      <c r="B11" s="2" t="s">
        <v>35</v>
      </c>
      <c r="C11" s="15">
        <f t="shared" ref="C11:C16" si="6">C10</f>
        <v>31</v>
      </c>
      <c r="D11" s="16" t="s">
        <v>36</v>
      </c>
      <c r="E11" s="16" t="s">
        <v>19</v>
      </c>
      <c r="F11" s="17">
        <v>75.400000000000006</v>
      </c>
      <c r="G11" s="17">
        <v>117.25</v>
      </c>
      <c r="H11" s="17">
        <v>3</v>
      </c>
      <c r="I11" s="17">
        <v>3.25</v>
      </c>
      <c r="J11" s="18">
        <v>18.75</v>
      </c>
      <c r="K11" s="14"/>
      <c r="L11" s="2" t="s">
        <v>35</v>
      </c>
      <c r="M11" s="15">
        <f t="shared" ref="M11:M16" si="7">M10</f>
        <v>70</v>
      </c>
      <c r="N11" s="16" t="str">
        <f t="shared" si="5"/>
        <v>Суп с рыбными консервами</v>
      </c>
      <c r="O11" s="16" t="str">
        <f t="shared" si="5"/>
        <v>1/200</v>
      </c>
      <c r="P11" s="17">
        <f t="shared" si="5"/>
        <v>75.400000000000006</v>
      </c>
      <c r="Q11" s="17">
        <v>117.25</v>
      </c>
      <c r="R11" s="17">
        <v>3</v>
      </c>
      <c r="S11" s="17">
        <v>3.25</v>
      </c>
      <c r="T11" s="18">
        <v>18.75</v>
      </c>
    </row>
    <row r="12" spans="1:20" s="1" customFormat="1" ht="21.95" customHeight="1" x14ac:dyDescent="0.3">
      <c r="A12" s="14"/>
      <c r="B12" s="2" t="s">
        <v>37</v>
      </c>
      <c r="C12" s="15">
        <f t="shared" si="6"/>
        <v>31</v>
      </c>
      <c r="D12" s="16" t="s">
        <v>38</v>
      </c>
      <c r="E12" s="16" t="s">
        <v>39</v>
      </c>
      <c r="F12" s="17">
        <v>64.52</v>
      </c>
      <c r="G12" s="17">
        <v>119.1</v>
      </c>
      <c r="H12" s="17">
        <v>7.35</v>
      </c>
      <c r="I12" s="17">
        <v>6.75</v>
      </c>
      <c r="J12" s="18">
        <v>7.5</v>
      </c>
      <c r="K12" s="14"/>
      <c r="L12" s="2" t="s">
        <v>37</v>
      </c>
      <c r="M12" s="15">
        <f t="shared" si="7"/>
        <v>70</v>
      </c>
      <c r="N12" s="16" t="s">
        <v>38</v>
      </c>
      <c r="O12" s="16" t="s">
        <v>40</v>
      </c>
      <c r="P12" s="17">
        <v>76.38</v>
      </c>
      <c r="Q12" s="17">
        <f>119.1/75*100</f>
        <v>158.79999999999998</v>
      </c>
      <c r="R12" s="17">
        <f>7.35/75*100</f>
        <v>9.7999999999999989</v>
      </c>
      <c r="S12" s="17">
        <f>6.75/75*100</f>
        <v>9</v>
      </c>
      <c r="T12" s="18">
        <f>7.5/75*100</f>
        <v>10</v>
      </c>
    </row>
    <row r="13" spans="1:20" s="1" customFormat="1" ht="21.95" customHeight="1" x14ac:dyDescent="0.3">
      <c r="A13" s="14"/>
      <c r="B13" s="2" t="s">
        <v>41</v>
      </c>
      <c r="C13" s="15">
        <f t="shared" si="6"/>
        <v>31</v>
      </c>
      <c r="D13" s="16" t="s">
        <v>42</v>
      </c>
      <c r="E13" s="16" t="s">
        <v>43</v>
      </c>
      <c r="F13" s="17">
        <v>14.22</v>
      </c>
      <c r="G13" s="17">
        <v>180</v>
      </c>
      <c r="H13" s="17">
        <v>6</v>
      </c>
      <c r="I13" s="17">
        <v>1.35</v>
      </c>
      <c r="J13" s="18">
        <v>38.25</v>
      </c>
      <c r="K13" s="14"/>
      <c r="L13" s="2" t="s">
        <v>41</v>
      </c>
      <c r="M13" s="15">
        <f t="shared" si="7"/>
        <v>70</v>
      </c>
      <c r="N13" s="16" t="str">
        <f t="shared" ref="N13:P16" si="8">D13</f>
        <v>Макаронные изделия отварные</v>
      </c>
      <c r="O13" s="16" t="str">
        <f t="shared" si="8"/>
        <v>1/150</v>
      </c>
      <c r="P13" s="17">
        <f t="shared" si="8"/>
        <v>14.22</v>
      </c>
      <c r="Q13" s="17">
        <v>180</v>
      </c>
      <c r="R13" s="17">
        <v>6</v>
      </c>
      <c r="S13" s="17">
        <v>1.35</v>
      </c>
      <c r="T13" s="18">
        <v>38.25</v>
      </c>
    </row>
    <row r="14" spans="1:20" s="1" customFormat="1" ht="21.95" customHeight="1" x14ac:dyDescent="0.3">
      <c r="A14" s="14"/>
      <c r="B14" s="2" t="s">
        <v>20</v>
      </c>
      <c r="C14" s="15">
        <f t="shared" si="6"/>
        <v>31</v>
      </c>
      <c r="D14" s="16" t="s">
        <v>44</v>
      </c>
      <c r="E14" s="16" t="s">
        <v>19</v>
      </c>
      <c r="F14" s="17">
        <v>24</v>
      </c>
      <c r="G14" s="17">
        <v>33.6</v>
      </c>
      <c r="H14" s="17">
        <v>0.4</v>
      </c>
      <c r="I14" s="17">
        <v>0.2</v>
      </c>
      <c r="J14" s="18">
        <v>8.8000000000000007</v>
      </c>
      <c r="K14" s="14"/>
      <c r="L14" s="2" t="s">
        <v>20</v>
      </c>
      <c r="M14" s="15">
        <f t="shared" si="7"/>
        <v>70</v>
      </c>
      <c r="N14" s="16" t="str">
        <f t="shared" si="8"/>
        <v>Компот из сухофруктов</v>
      </c>
      <c r="O14" s="16" t="str">
        <f t="shared" si="8"/>
        <v>1/200</v>
      </c>
      <c r="P14" s="17">
        <f t="shared" si="8"/>
        <v>24</v>
      </c>
      <c r="Q14" s="17">
        <v>33.6</v>
      </c>
      <c r="R14" s="17">
        <v>0.4</v>
      </c>
      <c r="S14" s="17">
        <v>0.2</v>
      </c>
      <c r="T14" s="18">
        <v>8.8000000000000007</v>
      </c>
    </row>
    <row r="15" spans="1:20" s="1" customFormat="1" ht="21.95" customHeight="1" x14ac:dyDescent="0.3">
      <c r="A15" s="14"/>
      <c r="B15" s="2" t="s">
        <v>45</v>
      </c>
      <c r="C15" s="15">
        <f t="shared" si="6"/>
        <v>31</v>
      </c>
      <c r="D15" s="16" t="s">
        <v>46</v>
      </c>
      <c r="E15" s="16" t="s">
        <v>24</v>
      </c>
      <c r="F15" s="17">
        <v>4.32</v>
      </c>
      <c r="G15" s="17">
        <v>72.599999999999994</v>
      </c>
      <c r="H15" s="17">
        <v>3.72</v>
      </c>
      <c r="I15" s="17">
        <v>0.69</v>
      </c>
      <c r="J15" s="18">
        <v>14.4</v>
      </c>
      <c r="K15" s="14"/>
      <c r="L15" s="2" t="s">
        <v>45</v>
      </c>
      <c r="M15" s="15">
        <f t="shared" si="7"/>
        <v>70</v>
      </c>
      <c r="N15" s="16" t="str">
        <f t="shared" si="8"/>
        <v>Хлеб пшеничный</v>
      </c>
      <c r="O15" s="16" t="str">
        <f t="shared" si="8"/>
        <v>1/30</v>
      </c>
      <c r="P15" s="17">
        <f t="shared" si="8"/>
        <v>4.32</v>
      </c>
      <c r="Q15" s="17">
        <v>72.599999999999994</v>
      </c>
      <c r="R15" s="17">
        <v>3.72</v>
      </c>
      <c r="S15" s="17">
        <v>0.69</v>
      </c>
      <c r="T15" s="18">
        <v>14.4</v>
      </c>
    </row>
    <row r="16" spans="1:20" s="1" customFormat="1" ht="21.95" customHeight="1" thickBot="1" x14ac:dyDescent="0.35">
      <c r="A16" s="14"/>
      <c r="B16" s="2" t="s">
        <v>47</v>
      </c>
      <c r="C16" s="15">
        <f t="shared" si="6"/>
        <v>31</v>
      </c>
      <c r="D16" s="16" t="s">
        <v>48</v>
      </c>
      <c r="E16" s="16" t="s">
        <v>24</v>
      </c>
      <c r="F16" s="17">
        <v>4.32</v>
      </c>
      <c r="G16" s="17">
        <v>72.599999999999994</v>
      </c>
      <c r="H16" s="17">
        <v>3.72</v>
      </c>
      <c r="I16" s="17">
        <v>0.69</v>
      </c>
      <c r="J16" s="18">
        <v>14.4</v>
      </c>
      <c r="K16" s="14"/>
      <c r="L16" s="2" t="s">
        <v>47</v>
      </c>
      <c r="M16" s="15">
        <f t="shared" si="7"/>
        <v>70</v>
      </c>
      <c r="N16" s="16" t="str">
        <f t="shared" si="8"/>
        <v>Хлеб ржано-пшеничный</v>
      </c>
      <c r="O16" s="16" t="str">
        <f t="shared" si="8"/>
        <v>1/30</v>
      </c>
      <c r="P16" s="17">
        <f t="shared" si="8"/>
        <v>4.32</v>
      </c>
      <c r="Q16" s="17">
        <v>72.599999999999994</v>
      </c>
      <c r="R16" s="17">
        <v>3.72</v>
      </c>
      <c r="S16" s="17">
        <v>0.69</v>
      </c>
      <c r="T16" s="18">
        <v>14.4</v>
      </c>
    </row>
    <row r="17" spans="1:20" s="32" customFormat="1" ht="21.95" customHeight="1" thickBot="1" x14ac:dyDescent="0.3">
      <c r="A17" s="81" t="s">
        <v>30</v>
      </c>
      <c r="B17" s="82"/>
      <c r="C17" s="83"/>
      <c r="D17" s="28"/>
      <c r="E17" s="29"/>
      <c r="F17" s="30">
        <f>SUM(F10:F16)-0.01</f>
        <v>197.86999999999998</v>
      </c>
      <c r="G17" s="30">
        <f>SUM(G10:G16)</f>
        <v>654.65000000000009</v>
      </c>
      <c r="H17" s="30">
        <f t="shared" ref="H17:J17" si="9">SUM(H10:H16)</f>
        <v>24.689999999999998</v>
      </c>
      <c r="I17" s="30">
        <f t="shared" si="9"/>
        <v>12.979999999999999</v>
      </c>
      <c r="J17" s="31">
        <f t="shared" si="9"/>
        <v>116.25000000000001</v>
      </c>
      <c r="K17" s="81" t="s">
        <v>30</v>
      </c>
      <c r="L17" s="82"/>
      <c r="M17" s="83"/>
      <c r="N17" s="28"/>
      <c r="O17" s="29"/>
      <c r="P17" s="30">
        <f>SUM(P10:P16)-0.01</f>
        <v>209.73</v>
      </c>
      <c r="Q17" s="30">
        <f t="shared" ref="Q17:T17" si="10">SUM(Q10:Q16)</f>
        <v>694.35</v>
      </c>
      <c r="R17" s="30">
        <f t="shared" si="10"/>
        <v>27.139999999999993</v>
      </c>
      <c r="S17" s="30">
        <f t="shared" si="10"/>
        <v>15.229999999999999</v>
      </c>
      <c r="T17" s="31">
        <f t="shared" si="10"/>
        <v>118.75000000000001</v>
      </c>
    </row>
    <row r="18" spans="1:20" s="1" customFormat="1" ht="21.95" customHeight="1" x14ac:dyDescent="0.3">
      <c r="A18" s="8" t="s">
        <v>49</v>
      </c>
      <c r="B18" s="9" t="s">
        <v>50</v>
      </c>
      <c r="C18" s="10">
        <v>31</v>
      </c>
      <c r="D18" s="16" t="s">
        <v>51</v>
      </c>
      <c r="E18" s="16" t="s">
        <v>52</v>
      </c>
      <c r="F18" s="17">
        <v>36.6</v>
      </c>
      <c r="G18" s="17">
        <v>121.75</v>
      </c>
      <c r="H18" s="17">
        <v>5.75</v>
      </c>
      <c r="I18" s="17">
        <v>4.75</v>
      </c>
      <c r="J18" s="18">
        <v>14.65</v>
      </c>
      <c r="K18" s="8" t="s">
        <v>49</v>
      </c>
      <c r="L18" s="9" t="s">
        <v>50</v>
      </c>
      <c r="M18" s="10">
        <v>6</v>
      </c>
      <c r="N18" s="16" t="str">
        <f t="shared" ref="N18:P18" si="11">D18</f>
        <v>Булочка с маком 1/60</v>
      </c>
      <c r="O18" s="16" t="str">
        <f t="shared" si="11"/>
        <v>1 шт</v>
      </c>
      <c r="P18" s="36">
        <f t="shared" si="11"/>
        <v>36.6</v>
      </c>
      <c r="Q18" s="17">
        <v>121.75</v>
      </c>
      <c r="R18" s="17">
        <v>5.75</v>
      </c>
      <c r="S18" s="17">
        <v>4.75</v>
      </c>
      <c r="T18" s="18">
        <v>14.65</v>
      </c>
    </row>
    <row r="19" spans="1:20" s="1" customFormat="1" ht="21.95" customHeight="1" thickBot="1" x14ac:dyDescent="0.35">
      <c r="A19" s="14"/>
      <c r="B19" s="19" t="s">
        <v>20</v>
      </c>
      <c r="C19" s="15">
        <f>C18</f>
        <v>31</v>
      </c>
      <c r="D19" s="16" t="s">
        <v>53</v>
      </c>
      <c r="E19" s="16" t="s">
        <v>19</v>
      </c>
      <c r="F19" s="17">
        <v>53</v>
      </c>
      <c r="G19" s="17">
        <v>92</v>
      </c>
      <c r="H19" s="17">
        <v>0.13</v>
      </c>
      <c r="I19" s="17">
        <v>0.2</v>
      </c>
      <c r="J19" s="18">
        <v>24.43</v>
      </c>
      <c r="K19" s="14"/>
      <c r="L19" s="19" t="s">
        <v>20</v>
      </c>
      <c r="M19" s="15">
        <f>M18</f>
        <v>6</v>
      </c>
      <c r="N19" s="16" t="s">
        <v>54</v>
      </c>
      <c r="O19" s="16" t="s">
        <v>52</v>
      </c>
      <c r="P19" s="36">
        <v>62</v>
      </c>
      <c r="Q19" s="17">
        <v>90</v>
      </c>
      <c r="R19" s="17">
        <v>0</v>
      </c>
      <c r="S19" s="17">
        <v>0</v>
      </c>
      <c r="T19" s="18">
        <v>22</v>
      </c>
    </row>
    <row r="20" spans="1:20" s="32" customFormat="1" ht="21.95" customHeight="1" thickBot="1" x14ac:dyDescent="0.3">
      <c r="A20" s="81" t="s">
        <v>30</v>
      </c>
      <c r="B20" s="82"/>
      <c r="C20" s="83"/>
      <c r="D20" s="28"/>
      <c r="E20" s="29"/>
      <c r="F20" s="30">
        <f t="shared" ref="F20:J20" si="12">SUM(F18:F19)</f>
        <v>89.6</v>
      </c>
      <c r="G20" s="30">
        <f t="shared" si="12"/>
        <v>213.75</v>
      </c>
      <c r="H20" s="30">
        <f t="shared" si="12"/>
        <v>5.88</v>
      </c>
      <c r="I20" s="30">
        <f t="shared" si="12"/>
        <v>4.95</v>
      </c>
      <c r="J20" s="31">
        <f t="shared" si="12"/>
        <v>39.08</v>
      </c>
      <c r="K20" s="81" t="s">
        <v>30</v>
      </c>
      <c r="L20" s="82"/>
      <c r="M20" s="83"/>
      <c r="N20" s="28"/>
      <c r="O20" s="29"/>
      <c r="P20" s="30">
        <f t="shared" ref="P20:T20" si="13">SUM(P18:P19)</f>
        <v>98.6</v>
      </c>
      <c r="Q20" s="30">
        <f t="shared" si="13"/>
        <v>211.75</v>
      </c>
      <c r="R20" s="30">
        <f t="shared" si="13"/>
        <v>5.75</v>
      </c>
      <c r="S20" s="30">
        <f t="shared" si="13"/>
        <v>4.75</v>
      </c>
      <c r="T20" s="31">
        <f t="shared" si="13"/>
        <v>36.65</v>
      </c>
    </row>
    <row r="21" spans="1:20" s="37" customFormat="1" x14ac:dyDescent="0.25"/>
    <row r="22" spans="1:20" s="37" customFormat="1" ht="18.75" customHeight="1" x14ac:dyDescent="0.25"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18.75" x14ac:dyDescent="0.25">
      <c r="D23" s="42" t="s">
        <v>57</v>
      </c>
      <c r="E23" s="43"/>
      <c r="F23" s="44" t="s">
        <v>58</v>
      </c>
      <c r="G23" s="41"/>
      <c r="N23" s="42" t="s">
        <v>57</v>
      </c>
      <c r="O23" s="43"/>
      <c r="P23" s="44" t="s">
        <v>58</v>
      </c>
      <c r="Q23" s="41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60" zoomScaleNormal="60" workbookViewId="0">
      <selection activeCell="T1" sqref="T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6" max="6" width="9.140625" customWidth="1"/>
    <col min="7" max="7" width="13.28515625" customWidth="1"/>
    <col min="10" max="10" width="10.5703125" customWidth="1"/>
    <col min="11" max="11" width="11.5703125" customWidth="1"/>
    <col min="12" max="12" width="12" customWidth="1"/>
    <col min="13" max="13" width="6.5703125" customWidth="1"/>
    <col min="14" max="14" width="37.85546875" customWidth="1"/>
    <col min="16" max="16" width="9.42578125" bestFit="1" customWidth="1"/>
    <col min="17" max="17" width="13.28515625" customWidth="1"/>
    <col min="18" max="18" width="12" customWidth="1"/>
    <col min="20" max="20" width="9.42578125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44337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v>44337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28</v>
      </c>
      <c r="D4" s="45" t="s">
        <v>59</v>
      </c>
      <c r="E4" s="46" t="s">
        <v>60</v>
      </c>
      <c r="F4" s="47">
        <v>93.57</v>
      </c>
      <c r="G4" s="48">
        <v>144</v>
      </c>
      <c r="H4" s="49">
        <v>10.5</v>
      </c>
      <c r="I4" s="49">
        <v>6</v>
      </c>
      <c r="J4" s="50">
        <v>12</v>
      </c>
      <c r="K4" s="8" t="s">
        <v>16</v>
      </c>
      <c r="L4" s="9" t="s">
        <v>17</v>
      </c>
      <c r="M4" s="10">
        <v>66</v>
      </c>
      <c r="N4" s="45" t="s">
        <v>59</v>
      </c>
      <c r="O4" s="46" t="s">
        <v>60</v>
      </c>
      <c r="P4" s="47">
        <v>93.57</v>
      </c>
      <c r="Q4" s="48">
        <v>144</v>
      </c>
      <c r="R4" s="49">
        <v>10.5</v>
      </c>
      <c r="S4" s="49">
        <v>6</v>
      </c>
      <c r="T4" s="50">
        <v>12</v>
      </c>
    </row>
    <row r="5" spans="1:20" s="1" customFormat="1" ht="21.95" customHeight="1" x14ac:dyDescent="0.3">
      <c r="A5" s="14"/>
      <c r="B5" s="2" t="s">
        <v>20</v>
      </c>
      <c r="C5" s="15">
        <f>C4</f>
        <v>28</v>
      </c>
      <c r="D5" s="16" t="s">
        <v>61</v>
      </c>
      <c r="E5" s="51" t="s">
        <v>19</v>
      </c>
      <c r="F5" s="17">
        <v>7.63</v>
      </c>
      <c r="G5" s="52">
        <v>205.6</v>
      </c>
      <c r="H5" s="52">
        <v>5.8</v>
      </c>
      <c r="I5" s="52">
        <v>5.8</v>
      </c>
      <c r="J5" s="53">
        <v>34.4</v>
      </c>
      <c r="K5" s="14"/>
      <c r="L5" s="2" t="s">
        <v>20</v>
      </c>
      <c r="M5" s="15">
        <f>M4</f>
        <v>66</v>
      </c>
      <c r="N5" s="16" t="s">
        <v>61</v>
      </c>
      <c r="O5" s="51" t="s">
        <v>19</v>
      </c>
      <c r="P5" s="17">
        <v>7.63</v>
      </c>
      <c r="Q5" s="52">
        <v>205.6</v>
      </c>
      <c r="R5" s="52">
        <v>5.8</v>
      </c>
      <c r="S5" s="52">
        <v>5.8</v>
      </c>
      <c r="T5" s="53">
        <v>34.4</v>
      </c>
    </row>
    <row r="6" spans="1:20" s="1" customFormat="1" ht="21.95" customHeight="1" x14ac:dyDescent="0.3">
      <c r="A6" s="14"/>
      <c r="B6" s="2" t="s">
        <v>22</v>
      </c>
      <c r="C6" s="15">
        <f t="shared" ref="C6" si="0">C5</f>
        <v>28</v>
      </c>
      <c r="D6" s="16" t="s">
        <v>23</v>
      </c>
      <c r="E6" s="51" t="s">
        <v>24</v>
      </c>
      <c r="F6" s="17">
        <v>6.08</v>
      </c>
      <c r="G6" s="52">
        <v>78.599999999999994</v>
      </c>
      <c r="H6" s="52">
        <v>2.25</v>
      </c>
      <c r="I6" s="52">
        <v>0.87</v>
      </c>
      <c r="J6" s="53">
        <v>15.42</v>
      </c>
      <c r="K6" s="14"/>
      <c r="L6" s="2" t="s">
        <v>22</v>
      </c>
      <c r="M6" s="15">
        <f t="shared" ref="M6" si="1">M5</f>
        <v>66</v>
      </c>
      <c r="N6" s="16" t="s">
        <v>23</v>
      </c>
      <c r="O6" s="51" t="s">
        <v>24</v>
      </c>
      <c r="P6" s="17">
        <v>6.08</v>
      </c>
      <c r="Q6" s="52">
        <v>78.599999999999994</v>
      </c>
      <c r="R6" s="52">
        <v>2.25</v>
      </c>
      <c r="S6" s="52">
        <v>0.87</v>
      </c>
      <c r="T6" s="53">
        <v>15.42</v>
      </c>
    </row>
    <row r="7" spans="1:20" s="1" customFormat="1" ht="21.95" customHeight="1" x14ac:dyDescent="0.3">
      <c r="A7" s="14"/>
      <c r="B7" s="19"/>
      <c r="C7" s="15"/>
      <c r="D7" s="16"/>
      <c r="E7" s="51"/>
      <c r="F7" s="17"/>
      <c r="G7" s="17"/>
      <c r="H7" s="17"/>
      <c r="I7" s="17"/>
      <c r="J7" s="18"/>
      <c r="K7" s="14"/>
      <c r="L7" s="19" t="s">
        <v>28</v>
      </c>
      <c r="M7" s="15">
        <f>M5</f>
        <v>66</v>
      </c>
      <c r="N7" s="16" t="s">
        <v>29</v>
      </c>
      <c r="O7" s="51" t="s">
        <v>27</v>
      </c>
      <c r="P7" s="17">
        <v>22.13</v>
      </c>
      <c r="Q7" s="52">
        <v>34.4</v>
      </c>
      <c r="R7" s="52">
        <v>2.52</v>
      </c>
      <c r="S7" s="52">
        <v>2.7</v>
      </c>
      <c r="T7" s="52">
        <v>0</v>
      </c>
    </row>
    <row r="8" spans="1:20" s="1" customFormat="1" ht="21.95" customHeight="1" thickBot="1" x14ac:dyDescent="0.35">
      <c r="A8" s="20"/>
      <c r="B8" s="21"/>
      <c r="C8" s="22"/>
      <c r="D8" s="23"/>
      <c r="E8" s="54"/>
      <c r="F8" s="25"/>
      <c r="G8" s="26"/>
      <c r="H8" s="26"/>
      <c r="I8" s="26"/>
      <c r="J8" s="27"/>
      <c r="K8" s="20"/>
      <c r="L8" s="55"/>
      <c r="M8" s="56"/>
      <c r="N8" s="57"/>
      <c r="O8" s="58"/>
      <c r="P8" s="25"/>
      <c r="Q8" s="59"/>
      <c r="R8" s="59"/>
      <c r="S8" s="59"/>
      <c r="T8" s="60"/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61"/>
      <c r="F9" s="30">
        <f>SUM(F4:F8)-0.01</f>
        <v>107.26999999999998</v>
      </c>
      <c r="G9" s="30">
        <f>SUM(G4:G8)</f>
        <v>428.20000000000005</v>
      </c>
      <c r="H9" s="30">
        <f t="shared" ref="H9:J9" si="2">SUM(H4:H8)</f>
        <v>18.55</v>
      </c>
      <c r="I9" s="30">
        <f t="shared" si="2"/>
        <v>12.67</v>
      </c>
      <c r="J9" s="31">
        <f t="shared" si="2"/>
        <v>61.82</v>
      </c>
      <c r="K9" s="81" t="s">
        <v>30</v>
      </c>
      <c r="L9" s="82"/>
      <c r="M9" s="83"/>
      <c r="N9" s="28"/>
      <c r="O9" s="61"/>
      <c r="P9" s="30">
        <f>SUM(P4:P8)-0.01</f>
        <v>129.4</v>
      </c>
      <c r="Q9" s="30">
        <f>SUM(Q4:Q8)</f>
        <v>462.6</v>
      </c>
      <c r="R9" s="30">
        <f t="shared" ref="R9:T9" si="3">SUM(R4:R8)</f>
        <v>21.07</v>
      </c>
      <c r="S9" s="30">
        <f t="shared" si="3"/>
        <v>15.370000000000001</v>
      </c>
      <c r="T9" s="31">
        <f t="shared" si="3"/>
        <v>61.82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28</v>
      </c>
      <c r="D10" s="16" t="s">
        <v>62</v>
      </c>
      <c r="E10" s="51" t="s">
        <v>63</v>
      </c>
      <c r="F10" s="34">
        <v>7.5</v>
      </c>
      <c r="G10" s="52">
        <v>3.2</v>
      </c>
      <c r="H10" s="52">
        <v>0.56000000000000005</v>
      </c>
      <c r="I10" s="52">
        <v>0</v>
      </c>
      <c r="J10" s="53">
        <v>1.5</v>
      </c>
      <c r="K10" s="14" t="s">
        <v>31</v>
      </c>
      <c r="L10" s="33" t="s">
        <v>32</v>
      </c>
      <c r="M10" s="35">
        <v>72</v>
      </c>
      <c r="N10" s="16" t="s">
        <v>62</v>
      </c>
      <c r="O10" s="51" t="s">
        <v>63</v>
      </c>
      <c r="P10" s="34">
        <v>7.5</v>
      </c>
      <c r="Q10" s="52">
        <v>3.2</v>
      </c>
      <c r="R10" s="52">
        <v>0.56000000000000005</v>
      </c>
      <c r="S10" s="52">
        <v>0</v>
      </c>
      <c r="T10" s="53">
        <v>1.5</v>
      </c>
    </row>
    <row r="11" spans="1:20" s="1" customFormat="1" ht="21.95" customHeight="1" x14ac:dyDescent="0.3">
      <c r="A11" s="14"/>
      <c r="B11" s="2" t="s">
        <v>35</v>
      </c>
      <c r="C11" s="15">
        <f t="shared" ref="C11:C16" si="4">C10</f>
        <v>28</v>
      </c>
      <c r="D11" s="16" t="s">
        <v>64</v>
      </c>
      <c r="E11" s="51" t="s">
        <v>65</v>
      </c>
      <c r="F11" s="17">
        <v>79.709999999999994</v>
      </c>
      <c r="G11" s="52">
        <v>117.25</v>
      </c>
      <c r="H11" s="52">
        <v>3</v>
      </c>
      <c r="I11" s="52">
        <v>3.25</v>
      </c>
      <c r="J11" s="53">
        <v>18.75</v>
      </c>
      <c r="K11" s="14"/>
      <c r="L11" s="2" t="s">
        <v>35</v>
      </c>
      <c r="M11" s="15">
        <f t="shared" ref="M11:M16" si="5">M10</f>
        <v>72</v>
      </c>
      <c r="N11" s="16" t="s">
        <v>64</v>
      </c>
      <c r="O11" s="51" t="s">
        <v>66</v>
      </c>
      <c r="P11" s="17">
        <v>89.23</v>
      </c>
      <c r="Q11" s="52">
        <f>117.25+5</f>
        <v>122.25</v>
      </c>
      <c r="R11" s="52">
        <f>3+1</f>
        <v>4</v>
      </c>
      <c r="S11" s="52">
        <f>3.25+0.75</f>
        <v>4</v>
      </c>
      <c r="T11" s="53">
        <f>18.75+0.5</f>
        <v>19.25</v>
      </c>
    </row>
    <row r="12" spans="1:20" s="1" customFormat="1" ht="21.95" customHeight="1" x14ac:dyDescent="0.3">
      <c r="A12" s="14"/>
      <c r="B12" s="2" t="s">
        <v>37</v>
      </c>
      <c r="C12" s="15">
        <f t="shared" si="4"/>
        <v>28</v>
      </c>
      <c r="D12" s="16" t="s">
        <v>67</v>
      </c>
      <c r="E12" s="51" t="s">
        <v>60</v>
      </c>
      <c r="F12" s="17">
        <v>66.489999999999995</v>
      </c>
      <c r="G12" s="52">
        <v>222.6</v>
      </c>
      <c r="H12" s="52">
        <v>14.6</v>
      </c>
      <c r="I12" s="52">
        <v>11.4</v>
      </c>
      <c r="J12" s="53">
        <v>14.5</v>
      </c>
      <c r="K12" s="14"/>
      <c r="L12" s="2" t="s">
        <v>37</v>
      </c>
      <c r="M12" s="15">
        <f t="shared" si="5"/>
        <v>72</v>
      </c>
      <c r="N12" s="16" t="s">
        <v>67</v>
      </c>
      <c r="O12" s="51" t="s">
        <v>60</v>
      </c>
      <c r="P12" s="17">
        <v>66.489999999999995</v>
      </c>
      <c r="Q12" s="52">
        <v>222.6</v>
      </c>
      <c r="R12" s="52">
        <v>14.6</v>
      </c>
      <c r="S12" s="52">
        <v>11.4</v>
      </c>
      <c r="T12" s="53">
        <v>14.5</v>
      </c>
    </row>
    <row r="13" spans="1:20" s="1" customFormat="1" ht="21.95" customHeight="1" x14ac:dyDescent="0.3">
      <c r="A13" s="14"/>
      <c r="B13" s="2" t="s">
        <v>41</v>
      </c>
      <c r="C13" s="15">
        <f t="shared" si="4"/>
        <v>28</v>
      </c>
      <c r="D13" s="16" t="s">
        <v>68</v>
      </c>
      <c r="E13" s="51" t="s">
        <v>43</v>
      </c>
      <c r="F13" s="17">
        <v>11.53</v>
      </c>
      <c r="G13" s="52">
        <v>122.55</v>
      </c>
      <c r="H13" s="52">
        <v>3.15</v>
      </c>
      <c r="I13" s="52">
        <v>6.9</v>
      </c>
      <c r="J13" s="53">
        <v>12.75</v>
      </c>
      <c r="K13" s="14"/>
      <c r="L13" s="2" t="s">
        <v>41</v>
      </c>
      <c r="M13" s="15">
        <f t="shared" si="5"/>
        <v>72</v>
      </c>
      <c r="N13" s="16" t="s">
        <v>68</v>
      </c>
      <c r="O13" s="51" t="s">
        <v>69</v>
      </c>
      <c r="P13" s="17">
        <v>13.84</v>
      </c>
      <c r="Q13" s="52">
        <f>122.55/15*18</f>
        <v>147.06</v>
      </c>
      <c r="R13" s="52">
        <f>3.15/15*18</f>
        <v>3.78</v>
      </c>
      <c r="S13" s="52">
        <f>6.9/15*18</f>
        <v>8.2800000000000011</v>
      </c>
      <c r="T13" s="53">
        <f>12.75/15*18</f>
        <v>15.299999999999999</v>
      </c>
    </row>
    <row r="14" spans="1:20" s="1" customFormat="1" ht="21.95" customHeight="1" x14ac:dyDescent="0.3">
      <c r="A14" s="14"/>
      <c r="B14" s="2" t="s">
        <v>20</v>
      </c>
      <c r="C14" s="15">
        <f t="shared" si="4"/>
        <v>28</v>
      </c>
      <c r="D14" s="16" t="s">
        <v>44</v>
      </c>
      <c r="E14" s="51" t="s">
        <v>19</v>
      </c>
      <c r="F14" s="17">
        <v>24</v>
      </c>
      <c r="G14" s="52">
        <v>33.6</v>
      </c>
      <c r="H14" s="52">
        <v>0.4</v>
      </c>
      <c r="I14" s="52">
        <v>0.2</v>
      </c>
      <c r="J14" s="53">
        <v>8.8000000000000007</v>
      </c>
      <c r="K14" s="14"/>
      <c r="L14" s="2" t="s">
        <v>20</v>
      </c>
      <c r="M14" s="15">
        <f t="shared" si="5"/>
        <v>72</v>
      </c>
      <c r="N14" s="16" t="s">
        <v>44</v>
      </c>
      <c r="O14" s="51" t="s">
        <v>19</v>
      </c>
      <c r="P14" s="17">
        <v>24</v>
      </c>
      <c r="Q14" s="52">
        <v>33.6</v>
      </c>
      <c r="R14" s="52">
        <v>0.4</v>
      </c>
      <c r="S14" s="52">
        <v>0.2</v>
      </c>
      <c r="T14" s="53">
        <v>8.8000000000000007</v>
      </c>
    </row>
    <row r="15" spans="1:20" s="1" customFormat="1" ht="21.95" customHeight="1" x14ac:dyDescent="0.3">
      <c r="A15" s="14"/>
      <c r="B15" s="2" t="s">
        <v>45</v>
      </c>
      <c r="C15" s="15">
        <f t="shared" si="4"/>
        <v>28</v>
      </c>
      <c r="D15" s="16" t="s">
        <v>46</v>
      </c>
      <c r="E15" s="51" t="s">
        <v>24</v>
      </c>
      <c r="F15" s="17">
        <v>4.32</v>
      </c>
      <c r="G15" s="52">
        <v>72.599999999999994</v>
      </c>
      <c r="H15" s="52">
        <v>3.72</v>
      </c>
      <c r="I15" s="52">
        <v>0.69</v>
      </c>
      <c r="J15" s="53">
        <v>14.4</v>
      </c>
      <c r="K15" s="14"/>
      <c r="L15" s="2" t="s">
        <v>45</v>
      </c>
      <c r="M15" s="15">
        <f t="shared" si="5"/>
        <v>72</v>
      </c>
      <c r="N15" s="16" t="s">
        <v>46</v>
      </c>
      <c r="O15" s="51" t="s">
        <v>24</v>
      </c>
      <c r="P15" s="17">
        <v>4.32</v>
      </c>
      <c r="Q15" s="52">
        <v>72.599999999999994</v>
      </c>
      <c r="R15" s="52">
        <v>3.72</v>
      </c>
      <c r="S15" s="52">
        <v>0.69</v>
      </c>
      <c r="T15" s="53">
        <v>14.4</v>
      </c>
    </row>
    <row r="16" spans="1:20" s="1" customFormat="1" ht="21.95" customHeight="1" thickBot="1" x14ac:dyDescent="0.35">
      <c r="A16" s="14"/>
      <c r="B16" s="2" t="s">
        <v>47</v>
      </c>
      <c r="C16" s="15">
        <f t="shared" si="4"/>
        <v>28</v>
      </c>
      <c r="D16" s="16" t="s">
        <v>48</v>
      </c>
      <c r="E16" s="51" t="s">
        <v>24</v>
      </c>
      <c r="F16" s="17">
        <v>4.32</v>
      </c>
      <c r="G16" s="52">
        <v>72.599999999999994</v>
      </c>
      <c r="H16" s="52">
        <v>3.72</v>
      </c>
      <c r="I16" s="52">
        <v>0.69</v>
      </c>
      <c r="J16" s="53">
        <v>14.4</v>
      </c>
      <c r="K16" s="14"/>
      <c r="L16" s="2" t="s">
        <v>47</v>
      </c>
      <c r="M16" s="15">
        <f t="shared" si="5"/>
        <v>72</v>
      </c>
      <c r="N16" s="16" t="s">
        <v>48</v>
      </c>
      <c r="O16" s="51" t="s">
        <v>24</v>
      </c>
      <c r="P16" s="17">
        <v>4.32</v>
      </c>
      <c r="Q16" s="52">
        <v>72.599999999999994</v>
      </c>
      <c r="R16" s="52">
        <v>3.72</v>
      </c>
      <c r="S16" s="52">
        <v>0.69</v>
      </c>
      <c r="T16" s="53">
        <v>14.4</v>
      </c>
    </row>
    <row r="17" spans="1:20" s="32" customFormat="1" ht="21.95" customHeight="1" thickBot="1" x14ac:dyDescent="0.3">
      <c r="A17" s="81" t="s">
        <v>30</v>
      </c>
      <c r="B17" s="82"/>
      <c r="C17" s="83"/>
      <c r="D17" s="28"/>
      <c r="E17" s="61"/>
      <c r="F17" s="30">
        <f>SUM(F10:F16)</f>
        <v>197.86999999999998</v>
      </c>
      <c r="G17" s="30">
        <f>SUM(G10:G16)</f>
        <v>644.40000000000009</v>
      </c>
      <c r="H17" s="30">
        <f t="shared" ref="H17:J17" si="6">SUM(H10:H16)</f>
        <v>29.149999999999995</v>
      </c>
      <c r="I17" s="30">
        <f t="shared" si="6"/>
        <v>23.130000000000003</v>
      </c>
      <c r="J17" s="31">
        <f t="shared" si="6"/>
        <v>85.100000000000009</v>
      </c>
      <c r="K17" s="81" t="s">
        <v>30</v>
      </c>
      <c r="L17" s="82"/>
      <c r="M17" s="83"/>
      <c r="N17" s="28"/>
      <c r="O17" s="61"/>
      <c r="P17" s="30">
        <f>SUM(P10:P16)</f>
        <v>209.7</v>
      </c>
      <c r="Q17" s="30">
        <f t="shared" ref="Q17:T17" si="7">SUM(Q10:Q16)</f>
        <v>673.91000000000008</v>
      </c>
      <c r="R17" s="30">
        <f t="shared" si="7"/>
        <v>30.779999999999998</v>
      </c>
      <c r="S17" s="30">
        <f t="shared" si="7"/>
        <v>25.26</v>
      </c>
      <c r="T17" s="31">
        <f t="shared" si="7"/>
        <v>88.15</v>
      </c>
    </row>
    <row r="18" spans="1:20" s="1" customFormat="1" ht="21.95" customHeight="1" x14ac:dyDescent="0.3">
      <c r="A18" s="8" t="s">
        <v>49</v>
      </c>
      <c r="B18" s="9" t="s">
        <v>50</v>
      </c>
      <c r="C18" s="10">
        <v>28</v>
      </c>
      <c r="D18" s="16" t="s">
        <v>70</v>
      </c>
      <c r="E18" s="51" t="s">
        <v>52</v>
      </c>
      <c r="F18" s="17">
        <v>36.6</v>
      </c>
      <c r="G18" s="52">
        <v>94.1</v>
      </c>
      <c r="H18" s="52">
        <v>2.8</v>
      </c>
      <c r="I18" s="52">
        <v>1.5</v>
      </c>
      <c r="J18" s="53">
        <v>17.2</v>
      </c>
      <c r="K18" s="8" t="s">
        <v>49</v>
      </c>
      <c r="L18" s="9" t="s">
        <v>50</v>
      </c>
      <c r="M18" s="10">
        <v>5</v>
      </c>
      <c r="N18" s="16" t="str">
        <f t="shared" ref="N18:O18" si="8">D18</f>
        <v>Пирожок с картошкой 1/50</v>
      </c>
      <c r="O18" s="51" t="str">
        <f t="shared" si="8"/>
        <v>1 шт</v>
      </c>
      <c r="P18" s="17">
        <v>36.6</v>
      </c>
      <c r="Q18" s="52">
        <v>94.1</v>
      </c>
      <c r="R18" s="52">
        <v>2.8</v>
      </c>
      <c r="S18" s="52">
        <v>1.5</v>
      </c>
      <c r="T18" s="53">
        <v>17.2</v>
      </c>
    </row>
    <row r="19" spans="1:20" s="1" customFormat="1" ht="21.95" customHeight="1" thickBot="1" x14ac:dyDescent="0.35">
      <c r="A19" s="14"/>
      <c r="B19" s="19" t="s">
        <v>20</v>
      </c>
      <c r="C19" s="15">
        <f>C18</f>
        <v>28</v>
      </c>
      <c r="D19" s="16" t="s">
        <v>53</v>
      </c>
      <c r="E19" s="51" t="s">
        <v>19</v>
      </c>
      <c r="F19" s="17">
        <v>53</v>
      </c>
      <c r="G19" s="52">
        <v>92</v>
      </c>
      <c r="H19" s="52">
        <v>0.13</v>
      </c>
      <c r="I19" s="52">
        <v>0.2</v>
      </c>
      <c r="J19" s="53">
        <v>24.43</v>
      </c>
      <c r="K19" s="14"/>
      <c r="L19" s="19" t="s">
        <v>20</v>
      </c>
      <c r="M19" s="15">
        <f>M18</f>
        <v>5</v>
      </c>
      <c r="N19" s="16" t="s">
        <v>54</v>
      </c>
      <c r="O19" s="51" t="s">
        <v>52</v>
      </c>
      <c r="P19" s="62">
        <v>62</v>
      </c>
      <c r="Q19" s="52">
        <v>90</v>
      </c>
      <c r="R19" s="52">
        <v>0</v>
      </c>
      <c r="S19" s="52">
        <v>0</v>
      </c>
      <c r="T19" s="53">
        <v>22</v>
      </c>
    </row>
    <row r="20" spans="1:20" s="32" customFormat="1" ht="21.95" customHeight="1" thickBot="1" x14ac:dyDescent="0.3">
      <c r="A20" s="81" t="s">
        <v>30</v>
      </c>
      <c r="B20" s="82"/>
      <c r="C20" s="83"/>
      <c r="D20" s="28"/>
      <c r="E20" s="61"/>
      <c r="F20" s="30">
        <f t="shared" ref="F20:J20" si="9">SUM(F18:F19)</f>
        <v>89.6</v>
      </c>
      <c r="G20" s="30">
        <f t="shared" si="9"/>
        <v>186.1</v>
      </c>
      <c r="H20" s="30">
        <f t="shared" si="9"/>
        <v>2.9299999999999997</v>
      </c>
      <c r="I20" s="30">
        <f t="shared" si="9"/>
        <v>1.7</v>
      </c>
      <c r="J20" s="31">
        <f t="shared" si="9"/>
        <v>41.629999999999995</v>
      </c>
      <c r="K20" s="81" t="s">
        <v>30</v>
      </c>
      <c r="L20" s="82"/>
      <c r="M20" s="83"/>
      <c r="N20" s="28"/>
      <c r="O20" s="61"/>
      <c r="P20" s="30">
        <f t="shared" ref="P20:T20" si="10">SUM(P18:P19)</f>
        <v>98.6</v>
      </c>
      <c r="Q20" s="30">
        <f t="shared" si="10"/>
        <v>184.1</v>
      </c>
      <c r="R20" s="30">
        <f t="shared" si="10"/>
        <v>2.8</v>
      </c>
      <c r="S20" s="30">
        <f t="shared" si="10"/>
        <v>1.5</v>
      </c>
      <c r="T20" s="31">
        <f t="shared" si="10"/>
        <v>39.200000000000003</v>
      </c>
    </row>
    <row r="21" spans="1:20" s="37" customFormat="1" x14ac:dyDescent="0.25"/>
    <row r="22" spans="1:20" s="37" customFormat="1" ht="18.75" customHeight="1" x14ac:dyDescent="0.25"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18.75" x14ac:dyDescent="0.25">
      <c r="D23" s="42" t="s">
        <v>57</v>
      </c>
      <c r="E23" s="43"/>
      <c r="F23" s="44" t="s">
        <v>58</v>
      </c>
      <c r="G23" s="41"/>
      <c r="N23" s="42" t="s">
        <v>57</v>
      </c>
      <c r="O23" s="43"/>
      <c r="P23" s="44" t="s">
        <v>58</v>
      </c>
      <c r="Q23" s="41"/>
    </row>
  </sheetData>
  <mergeCells count="8">
    <mergeCell ref="A17:C17"/>
    <mergeCell ref="K17:M17"/>
    <mergeCell ref="A20:C20"/>
    <mergeCell ref="K20:M20"/>
    <mergeCell ref="L1:P1"/>
    <mergeCell ref="B1:F1"/>
    <mergeCell ref="A9:C9"/>
    <mergeCell ref="K9:M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60" zoomScaleNormal="60" workbookViewId="0">
      <selection activeCell="T1" sqref="T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6" max="6" width="9.140625" customWidth="1"/>
    <col min="7" max="7" width="13.28515625" customWidth="1"/>
    <col min="10" max="10" width="10.5703125" customWidth="1"/>
    <col min="11" max="11" width="11.5703125" customWidth="1"/>
    <col min="12" max="12" width="12" customWidth="1"/>
    <col min="13" max="13" width="6.5703125" customWidth="1"/>
    <col min="14" max="14" width="37" customWidth="1"/>
    <col min="16" max="16" width="9.42578125" bestFit="1" customWidth="1"/>
    <col min="17" max="17" width="13.28515625" customWidth="1"/>
    <col min="18" max="18" width="12" customWidth="1"/>
    <col min="20" max="20" width="10.85546875" customWidth="1"/>
    <col min="21" max="21" width="16.5703125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44340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v>44340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20</v>
      </c>
      <c r="D4" s="63" t="s">
        <v>71</v>
      </c>
      <c r="E4" s="64" t="s">
        <v>19</v>
      </c>
      <c r="F4" s="12">
        <v>54.47</v>
      </c>
      <c r="G4" s="49">
        <v>352</v>
      </c>
      <c r="H4" s="49">
        <v>12.3</v>
      </c>
      <c r="I4" s="49">
        <v>6.22</v>
      </c>
      <c r="J4" s="50">
        <v>61.8</v>
      </c>
      <c r="K4" s="8" t="s">
        <v>16</v>
      </c>
      <c r="L4" s="9" t="s">
        <v>17</v>
      </c>
      <c r="M4" s="10">
        <v>68</v>
      </c>
      <c r="N4" s="63" t="s">
        <v>71</v>
      </c>
      <c r="O4" s="64" t="s">
        <v>19</v>
      </c>
      <c r="P4" s="12">
        <v>54.47</v>
      </c>
      <c r="Q4" s="49">
        <v>352</v>
      </c>
      <c r="R4" s="49">
        <v>12.3</v>
      </c>
      <c r="S4" s="49">
        <v>6.22</v>
      </c>
      <c r="T4" s="50">
        <v>61.8</v>
      </c>
    </row>
    <row r="5" spans="1:20" s="1" customFormat="1" ht="21.95" customHeight="1" x14ac:dyDescent="0.3">
      <c r="A5" s="14"/>
      <c r="B5" s="2" t="s">
        <v>20</v>
      </c>
      <c r="C5" s="15">
        <f>C4</f>
        <v>20</v>
      </c>
      <c r="D5" s="16" t="s">
        <v>72</v>
      </c>
      <c r="E5" s="51" t="s">
        <v>19</v>
      </c>
      <c r="F5" s="17">
        <v>33.020000000000003</v>
      </c>
      <c r="G5" s="52">
        <v>205.6</v>
      </c>
      <c r="H5" s="52">
        <v>5.8</v>
      </c>
      <c r="I5" s="52">
        <v>5.8</v>
      </c>
      <c r="J5" s="53">
        <v>34.4</v>
      </c>
      <c r="K5" s="14"/>
      <c r="L5" s="2" t="s">
        <v>20</v>
      </c>
      <c r="M5" s="15">
        <f>M4</f>
        <v>68</v>
      </c>
      <c r="N5" s="16" t="s">
        <v>72</v>
      </c>
      <c r="O5" s="51" t="s">
        <v>19</v>
      </c>
      <c r="P5" s="17">
        <v>33.020000000000003</v>
      </c>
      <c r="Q5" s="52">
        <v>205.6</v>
      </c>
      <c r="R5" s="52">
        <v>5.8</v>
      </c>
      <c r="S5" s="52">
        <v>5.8</v>
      </c>
      <c r="T5" s="53">
        <v>34.4</v>
      </c>
    </row>
    <row r="6" spans="1:20" s="1" customFormat="1" ht="21.95" customHeight="1" x14ac:dyDescent="0.3">
      <c r="A6" s="14"/>
      <c r="B6" s="2" t="s">
        <v>22</v>
      </c>
      <c r="C6" s="15">
        <f t="shared" ref="C6" si="0">C5</f>
        <v>20</v>
      </c>
      <c r="D6" s="16" t="s">
        <v>23</v>
      </c>
      <c r="E6" s="51" t="s">
        <v>24</v>
      </c>
      <c r="F6" s="17">
        <v>6.08</v>
      </c>
      <c r="G6" s="52">
        <v>78.599999999999994</v>
      </c>
      <c r="H6" s="52">
        <v>2.25</v>
      </c>
      <c r="I6" s="52">
        <v>0.87</v>
      </c>
      <c r="J6" s="53">
        <v>15.42</v>
      </c>
      <c r="K6" s="14"/>
      <c r="L6" s="2" t="s">
        <v>22</v>
      </c>
      <c r="M6" s="15">
        <f t="shared" ref="M6" si="1">M5</f>
        <v>68</v>
      </c>
      <c r="N6" s="16" t="s">
        <v>23</v>
      </c>
      <c r="O6" s="51" t="s">
        <v>24</v>
      </c>
      <c r="P6" s="17">
        <v>6.08</v>
      </c>
      <c r="Q6" s="52">
        <v>78.599999999999994</v>
      </c>
      <c r="R6" s="52">
        <v>2.25</v>
      </c>
      <c r="S6" s="52">
        <v>0.87</v>
      </c>
      <c r="T6" s="53">
        <v>15.42</v>
      </c>
    </row>
    <row r="7" spans="1:20" s="1" customFormat="1" ht="21.95" customHeight="1" x14ac:dyDescent="0.3">
      <c r="A7" s="14"/>
      <c r="B7" s="19" t="s">
        <v>28</v>
      </c>
      <c r="C7" s="15">
        <f>C5</f>
        <v>20</v>
      </c>
      <c r="D7" s="16" t="s">
        <v>29</v>
      </c>
      <c r="E7" s="51" t="s">
        <v>27</v>
      </c>
      <c r="F7" s="17">
        <v>13.7</v>
      </c>
      <c r="G7" s="52">
        <v>34.4</v>
      </c>
      <c r="H7" s="52">
        <v>2.52</v>
      </c>
      <c r="I7" s="52">
        <v>2.7</v>
      </c>
      <c r="J7" s="53">
        <v>0</v>
      </c>
      <c r="K7" s="14"/>
      <c r="L7" s="19" t="s">
        <v>28</v>
      </c>
      <c r="M7" s="15">
        <f>M5</f>
        <v>68</v>
      </c>
      <c r="N7" s="16" t="s">
        <v>29</v>
      </c>
      <c r="O7" s="51" t="s">
        <v>27</v>
      </c>
      <c r="P7" s="17">
        <v>13.7</v>
      </c>
      <c r="Q7" s="52">
        <v>34.4</v>
      </c>
      <c r="R7" s="52">
        <v>2.52</v>
      </c>
      <c r="S7" s="52">
        <v>2.7</v>
      </c>
      <c r="T7" s="53">
        <v>0</v>
      </c>
    </row>
    <row r="8" spans="1:20" s="1" customFormat="1" ht="21.95" customHeight="1" thickBot="1" x14ac:dyDescent="0.35">
      <c r="A8" s="20"/>
      <c r="B8" s="21"/>
      <c r="C8" s="22"/>
      <c r="D8" s="23"/>
      <c r="E8" s="54"/>
      <c r="F8" s="25"/>
      <c r="G8" s="26"/>
      <c r="H8" s="26"/>
      <c r="I8" s="26"/>
      <c r="J8" s="27"/>
      <c r="K8" s="20"/>
      <c r="L8" s="21" t="s">
        <v>25</v>
      </c>
      <c r="M8" s="22">
        <f t="shared" ref="M8" si="2">M7</f>
        <v>68</v>
      </c>
      <c r="N8" s="24" t="s">
        <v>26</v>
      </c>
      <c r="O8" s="66" t="s">
        <v>27</v>
      </c>
      <c r="P8" s="26">
        <v>22.13</v>
      </c>
      <c r="Q8" s="67">
        <v>88</v>
      </c>
      <c r="R8" s="67">
        <v>0.03</v>
      </c>
      <c r="S8" s="67">
        <v>9.9499999999999993</v>
      </c>
      <c r="T8" s="68">
        <v>0</v>
      </c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61"/>
      <c r="F9" s="30">
        <f>SUM(F4:F8)</f>
        <v>107.27000000000001</v>
      </c>
      <c r="G9" s="30">
        <f>SUM(G4:G8)</f>
        <v>670.6</v>
      </c>
      <c r="H9" s="30">
        <f t="shared" ref="H9:J9" si="3">SUM(H4:H8)</f>
        <v>22.87</v>
      </c>
      <c r="I9" s="30">
        <f t="shared" si="3"/>
        <v>15.59</v>
      </c>
      <c r="J9" s="31">
        <f t="shared" si="3"/>
        <v>111.61999999999999</v>
      </c>
      <c r="K9" s="81" t="s">
        <v>30</v>
      </c>
      <c r="L9" s="82"/>
      <c r="M9" s="83"/>
      <c r="N9" s="28"/>
      <c r="O9" s="61"/>
      <c r="P9" s="30">
        <f>SUM(P4:P8)</f>
        <v>129.4</v>
      </c>
      <c r="Q9" s="30">
        <f>SUM(Q4:Q8)</f>
        <v>758.6</v>
      </c>
      <c r="R9" s="30">
        <f t="shared" ref="R9:T9" si="4">SUM(R4:R8)</f>
        <v>22.900000000000002</v>
      </c>
      <c r="S9" s="30">
        <f t="shared" si="4"/>
        <v>25.54</v>
      </c>
      <c r="T9" s="31">
        <f t="shared" si="4"/>
        <v>111.61999999999999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20</v>
      </c>
      <c r="D10" s="16" t="s">
        <v>73</v>
      </c>
      <c r="E10" s="51" t="s">
        <v>34</v>
      </c>
      <c r="F10" s="34">
        <v>11.87</v>
      </c>
      <c r="G10" s="52">
        <v>58.5</v>
      </c>
      <c r="H10" s="52">
        <v>0.77</v>
      </c>
      <c r="I10" s="52">
        <v>4.46</v>
      </c>
      <c r="J10" s="53">
        <v>3.79</v>
      </c>
      <c r="K10" s="14" t="s">
        <v>31</v>
      </c>
      <c r="L10" s="33" t="s">
        <v>32</v>
      </c>
      <c r="M10" s="35">
        <v>74</v>
      </c>
      <c r="N10" s="16" t="s">
        <v>73</v>
      </c>
      <c r="O10" s="51" t="s">
        <v>34</v>
      </c>
      <c r="P10" s="34">
        <v>11.87</v>
      </c>
      <c r="Q10" s="52">
        <v>58.5</v>
      </c>
      <c r="R10" s="52">
        <v>0.77</v>
      </c>
      <c r="S10" s="52">
        <v>4.46</v>
      </c>
      <c r="T10" s="53">
        <v>3.79</v>
      </c>
    </row>
    <row r="11" spans="1:20" s="1" customFormat="1" ht="21.95" customHeight="1" x14ac:dyDescent="0.3">
      <c r="A11" s="14"/>
      <c r="B11" s="2" t="s">
        <v>35</v>
      </c>
      <c r="C11" s="15">
        <f t="shared" ref="C11:C16" si="5">C10</f>
        <v>20</v>
      </c>
      <c r="D11" s="16" t="s">
        <v>74</v>
      </c>
      <c r="E11" s="51" t="s">
        <v>66</v>
      </c>
      <c r="F11" s="17">
        <v>76.87</v>
      </c>
      <c r="G11" s="52">
        <v>160</v>
      </c>
      <c r="H11" s="52">
        <v>10.5</v>
      </c>
      <c r="I11" s="52">
        <v>5.5</v>
      </c>
      <c r="J11" s="53">
        <v>22</v>
      </c>
      <c r="K11" s="14"/>
      <c r="L11" s="2" t="s">
        <v>35</v>
      </c>
      <c r="M11" s="15">
        <f t="shared" ref="M11:M16" si="6">M10</f>
        <v>74</v>
      </c>
      <c r="N11" s="16" t="s">
        <v>74</v>
      </c>
      <c r="O11" s="51" t="s">
        <v>65</v>
      </c>
      <c r="P11" s="17">
        <v>70.930000000000007</v>
      </c>
      <c r="Q11" s="52">
        <f>160-5</f>
        <v>155</v>
      </c>
      <c r="R11" s="52">
        <f>10.5-1</f>
        <v>9.5</v>
      </c>
      <c r="S11" s="52">
        <f>5.5-0.75</f>
        <v>4.75</v>
      </c>
      <c r="T11" s="53">
        <f>22-0.5</f>
        <v>21.5</v>
      </c>
    </row>
    <row r="12" spans="1:20" s="1" customFormat="1" ht="21.95" customHeight="1" x14ac:dyDescent="0.3">
      <c r="A12" s="14"/>
      <c r="B12" s="2" t="s">
        <v>37</v>
      </c>
      <c r="C12" s="15">
        <f t="shared" si="5"/>
        <v>20</v>
      </c>
      <c r="D12" s="16" t="s">
        <v>75</v>
      </c>
      <c r="E12" s="51" t="s">
        <v>76</v>
      </c>
      <c r="F12" s="17">
        <v>62.27</v>
      </c>
      <c r="G12" s="52">
        <v>326</v>
      </c>
      <c r="H12" s="52">
        <v>24.9</v>
      </c>
      <c r="I12" s="52">
        <v>22</v>
      </c>
      <c r="J12" s="53">
        <v>7.7</v>
      </c>
      <c r="K12" s="14"/>
      <c r="L12" s="2" t="s">
        <v>37</v>
      </c>
      <c r="M12" s="15">
        <f t="shared" si="6"/>
        <v>74</v>
      </c>
      <c r="N12" s="16" t="s">
        <v>75</v>
      </c>
      <c r="O12" s="51" t="s">
        <v>77</v>
      </c>
      <c r="P12" s="17">
        <v>80.069999999999993</v>
      </c>
      <c r="Q12" s="52">
        <f>326/75*100</f>
        <v>434.66666666666669</v>
      </c>
      <c r="R12" s="52">
        <f>24.9/75*100</f>
        <v>33.199999999999996</v>
      </c>
      <c r="S12" s="52">
        <f>22/75*100</f>
        <v>29.333333333333332</v>
      </c>
      <c r="T12" s="53">
        <f>7.7/75*100</f>
        <v>10.266666666666667</v>
      </c>
    </row>
    <row r="13" spans="1:20" s="1" customFormat="1" ht="21.95" customHeight="1" x14ac:dyDescent="0.3">
      <c r="A13" s="14"/>
      <c r="B13" s="2" t="s">
        <v>41</v>
      </c>
      <c r="C13" s="15">
        <f t="shared" si="5"/>
        <v>20</v>
      </c>
      <c r="D13" s="16" t="s">
        <v>42</v>
      </c>
      <c r="E13" s="65" t="s">
        <v>43</v>
      </c>
      <c r="F13" s="17">
        <v>14.22</v>
      </c>
      <c r="G13" s="52">
        <v>180</v>
      </c>
      <c r="H13" s="52">
        <v>6</v>
      </c>
      <c r="I13" s="52">
        <v>1.35</v>
      </c>
      <c r="J13" s="53">
        <v>38.25</v>
      </c>
      <c r="K13" s="14"/>
      <c r="L13" s="2" t="s">
        <v>41</v>
      </c>
      <c r="M13" s="15">
        <f t="shared" si="6"/>
        <v>74</v>
      </c>
      <c r="N13" s="16" t="s">
        <v>42</v>
      </c>
      <c r="O13" s="65" t="s">
        <v>43</v>
      </c>
      <c r="P13" s="17">
        <v>14.22</v>
      </c>
      <c r="Q13" s="52">
        <v>180</v>
      </c>
      <c r="R13" s="52">
        <v>6</v>
      </c>
      <c r="S13" s="52">
        <v>1.35</v>
      </c>
      <c r="T13" s="53">
        <v>38.25</v>
      </c>
    </row>
    <row r="14" spans="1:20" s="1" customFormat="1" ht="21.95" customHeight="1" x14ac:dyDescent="0.3">
      <c r="A14" s="14"/>
      <c r="B14" s="2" t="s">
        <v>20</v>
      </c>
      <c r="C14" s="15">
        <f t="shared" si="5"/>
        <v>20</v>
      </c>
      <c r="D14" s="16" t="s">
        <v>44</v>
      </c>
      <c r="E14" s="51" t="s">
        <v>19</v>
      </c>
      <c r="F14" s="17">
        <v>24</v>
      </c>
      <c r="G14" s="52">
        <v>33.6</v>
      </c>
      <c r="H14" s="52">
        <v>0.4</v>
      </c>
      <c r="I14" s="52">
        <v>0.2</v>
      </c>
      <c r="J14" s="53">
        <v>8.8000000000000007</v>
      </c>
      <c r="K14" s="14"/>
      <c r="L14" s="2" t="s">
        <v>20</v>
      </c>
      <c r="M14" s="15">
        <f t="shared" si="6"/>
        <v>74</v>
      </c>
      <c r="N14" s="16" t="s">
        <v>44</v>
      </c>
      <c r="O14" s="51" t="s">
        <v>19</v>
      </c>
      <c r="P14" s="17">
        <v>24</v>
      </c>
      <c r="Q14" s="52">
        <v>33.6</v>
      </c>
      <c r="R14" s="52">
        <v>0.4</v>
      </c>
      <c r="S14" s="52">
        <v>0.2</v>
      </c>
      <c r="T14" s="53">
        <v>8.8000000000000007</v>
      </c>
    </row>
    <row r="15" spans="1:20" s="1" customFormat="1" ht="21.95" customHeight="1" x14ac:dyDescent="0.3">
      <c r="A15" s="14"/>
      <c r="B15" s="2" t="s">
        <v>45</v>
      </c>
      <c r="C15" s="15">
        <f t="shared" si="5"/>
        <v>20</v>
      </c>
      <c r="D15" s="16" t="s">
        <v>46</v>
      </c>
      <c r="E15" s="51" t="s">
        <v>24</v>
      </c>
      <c r="F15" s="17">
        <v>4.32</v>
      </c>
      <c r="G15" s="52">
        <v>72.599999999999994</v>
      </c>
      <c r="H15" s="52">
        <v>3.72</v>
      </c>
      <c r="I15" s="52">
        <v>0.69</v>
      </c>
      <c r="J15" s="53">
        <v>14.4</v>
      </c>
      <c r="K15" s="14"/>
      <c r="L15" s="2" t="s">
        <v>45</v>
      </c>
      <c r="M15" s="15">
        <f t="shared" si="6"/>
        <v>74</v>
      </c>
      <c r="N15" s="16" t="s">
        <v>46</v>
      </c>
      <c r="O15" s="51" t="s">
        <v>24</v>
      </c>
      <c r="P15" s="17">
        <v>4.32</v>
      </c>
      <c r="Q15" s="52">
        <v>72.599999999999994</v>
      </c>
      <c r="R15" s="52">
        <v>3.72</v>
      </c>
      <c r="S15" s="52">
        <v>0.69</v>
      </c>
      <c r="T15" s="53">
        <v>14.4</v>
      </c>
    </row>
    <row r="16" spans="1:20" s="1" customFormat="1" ht="21.75" customHeight="1" x14ac:dyDescent="0.3">
      <c r="A16" s="14"/>
      <c r="B16" s="2" t="s">
        <v>47</v>
      </c>
      <c r="C16" s="15">
        <f t="shared" si="5"/>
        <v>20</v>
      </c>
      <c r="D16" s="16" t="s">
        <v>48</v>
      </c>
      <c r="E16" s="51" t="s">
        <v>24</v>
      </c>
      <c r="F16" s="17">
        <v>4.32</v>
      </c>
      <c r="G16" s="52">
        <v>72.599999999999994</v>
      </c>
      <c r="H16" s="52">
        <v>3.72</v>
      </c>
      <c r="I16" s="52">
        <v>0.69</v>
      </c>
      <c r="J16" s="53">
        <v>14.4</v>
      </c>
      <c r="K16" s="14"/>
      <c r="L16" s="2" t="s">
        <v>47</v>
      </c>
      <c r="M16" s="15">
        <f t="shared" si="6"/>
        <v>74</v>
      </c>
      <c r="N16" s="16" t="s">
        <v>48</v>
      </c>
      <c r="O16" s="51" t="s">
        <v>24</v>
      </c>
      <c r="P16" s="17">
        <v>4.32</v>
      </c>
      <c r="Q16" s="52">
        <v>72.599999999999994</v>
      </c>
      <c r="R16" s="52">
        <v>3.72</v>
      </c>
      <c r="S16" s="52">
        <v>0.69</v>
      </c>
      <c r="T16" s="53">
        <v>14.4</v>
      </c>
    </row>
    <row r="17" spans="1:20" s="1" customFormat="1" ht="21.95" customHeight="1" thickBot="1" x14ac:dyDescent="0.35">
      <c r="A17" s="14"/>
      <c r="B17" s="69"/>
      <c r="C17" s="70"/>
      <c r="D17" s="71"/>
      <c r="E17" s="72"/>
      <c r="F17" s="17"/>
      <c r="G17" s="73"/>
      <c r="H17" s="73"/>
      <c r="I17" s="73"/>
      <c r="J17" s="74"/>
      <c r="K17" s="14"/>
      <c r="L17" s="69"/>
      <c r="M17" s="70"/>
      <c r="N17" s="71"/>
      <c r="O17" s="72"/>
      <c r="P17" s="17"/>
      <c r="Q17" s="73"/>
      <c r="R17" s="73"/>
      <c r="S17" s="73"/>
      <c r="T17" s="74"/>
    </row>
    <row r="18" spans="1:20" s="32" customFormat="1" ht="21.95" customHeight="1" thickBot="1" x14ac:dyDescent="0.3">
      <c r="A18" s="81" t="s">
        <v>30</v>
      </c>
      <c r="B18" s="82"/>
      <c r="C18" s="83"/>
      <c r="D18" s="28"/>
      <c r="E18" s="61"/>
      <c r="F18" s="30">
        <f>SUM(F10:F17)</f>
        <v>197.87</v>
      </c>
      <c r="G18" s="30">
        <f>SUM(G10:G16)</f>
        <v>903.30000000000007</v>
      </c>
      <c r="H18" s="30">
        <f t="shared" ref="H18:J18" si="7">SUM(H10:H16)</f>
        <v>50.01</v>
      </c>
      <c r="I18" s="30">
        <f t="shared" si="7"/>
        <v>34.89</v>
      </c>
      <c r="J18" s="31">
        <f t="shared" si="7"/>
        <v>109.34000000000002</v>
      </c>
      <c r="K18" s="81" t="s">
        <v>30</v>
      </c>
      <c r="L18" s="82"/>
      <c r="M18" s="83"/>
      <c r="N18" s="28"/>
      <c r="O18" s="61"/>
      <c r="P18" s="30">
        <f t="shared" ref="P18" si="8">SUM(P10:P17)</f>
        <v>209.73</v>
      </c>
      <c r="Q18" s="30">
        <f t="shared" ref="Q18:T18" si="9">SUM(Q10:Q16)</f>
        <v>1006.9666666666668</v>
      </c>
      <c r="R18" s="30">
        <f t="shared" si="9"/>
        <v>57.309999999999995</v>
      </c>
      <c r="S18" s="30">
        <f t="shared" si="9"/>
        <v>41.473333333333336</v>
      </c>
      <c r="T18" s="31">
        <f t="shared" si="9"/>
        <v>111.40666666666668</v>
      </c>
    </row>
    <row r="19" spans="1:20" s="1" customFormat="1" ht="21.95" customHeight="1" x14ac:dyDescent="0.3">
      <c r="A19" s="8" t="s">
        <v>49</v>
      </c>
      <c r="B19" s="9" t="s">
        <v>50</v>
      </c>
      <c r="C19" s="10">
        <v>20</v>
      </c>
      <c r="D19" s="16" t="s">
        <v>78</v>
      </c>
      <c r="E19" s="51" t="s">
        <v>52</v>
      </c>
      <c r="F19" s="17">
        <v>36.6</v>
      </c>
      <c r="G19" s="52">
        <v>215.5</v>
      </c>
      <c r="H19" s="52">
        <v>3.2</v>
      </c>
      <c r="I19" s="52">
        <v>8.8000000000000007</v>
      </c>
      <c r="J19" s="53">
        <v>30.95</v>
      </c>
      <c r="K19" s="8" t="s">
        <v>49</v>
      </c>
      <c r="L19" s="9" t="s">
        <v>50</v>
      </c>
      <c r="M19" s="10">
        <v>4</v>
      </c>
      <c r="N19" s="16" t="s">
        <v>78</v>
      </c>
      <c r="O19" s="51" t="s">
        <v>52</v>
      </c>
      <c r="P19" s="17">
        <v>36.6</v>
      </c>
      <c r="Q19" s="52">
        <v>215.5</v>
      </c>
      <c r="R19" s="52">
        <v>3.2</v>
      </c>
      <c r="S19" s="52">
        <v>8.8000000000000007</v>
      </c>
      <c r="T19" s="53">
        <v>30.95</v>
      </c>
    </row>
    <row r="20" spans="1:20" s="1" customFormat="1" ht="21.95" customHeight="1" thickBot="1" x14ac:dyDescent="0.35">
      <c r="A20" s="14"/>
      <c r="B20" s="19" t="s">
        <v>20</v>
      </c>
      <c r="C20" s="15">
        <f>C19</f>
        <v>20</v>
      </c>
      <c r="D20" s="16" t="s">
        <v>53</v>
      </c>
      <c r="E20" s="51" t="s">
        <v>19</v>
      </c>
      <c r="F20" s="17">
        <v>53</v>
      </c>
      <c r="G20" s="52">
        <v>92</v>
      </c>
      <c r="H20" s="52">
        <v>0.13</v>
      </c>
      <c r="I20" s="52">
        <v>0.2</v>
      </c>
      <c r="J20" s="53">
        <v>24.43</v>
      </c>
      <c r="K20" s="14"/>
      <c r="L20" s="19" t="s">
        <v>20</v>
      </c>
      <c r="M20" s="15">
        <f>M19</f>
        <v>4</v>
      </c>
      <c r="N20" s="16" t="s">
        <v>54</v>
      </c>
      <c r="O20" s="51" t="s">
        <v>52</v>
      </c>
      <c r="P20" s="62">
        <v>62</v>
      </c>
      <c r="Q20" s="52">
        <v>90</v>
      </c>
      <c r="R20" s="52">
        <v>0</v>
      </c>
      <c r="S20" s="52">
        <v>0</v>
      </c>
      <c r="T20" s="53">
        <v>22</v>
      </c>
    </row>
    <row r="21" spans="1:20" s="32" customFormat="1" ht="21.95" customHeight="1" thickBot="1" x14ac:dyDescent="0.3">
      <c r="A21" s="81" t="s">
        <v>30</v>
      </c>
      <c r="B21" s="82"/>
      <c r="C21" s="83"/>
      <c r="D21" s="28"/>
      <c r="E21" s="61"/>
      <c r="F21" s="30">
        <f t="shared" ref="F21:J21" si="10">SUM(F19:F20)</f>
        <v>89.6</v>
      </c>
      <c r="G21" s="30">
        <f t="shared" si="10"/>
        <v>307.5</v>
      </c>
      <c r="H21" s="30">
        <f t="shared" si="10"/>
        <v>3.33</v>
      </c>
      <c r="I21" s="30">
        <f t="shared" si="10"/>
        <v>9</v>
      </c>
      <c r="J21" s="31">
        <f t="shared" si="10"/>
        <v>55.379999999999995</v>
      </c>
      <c r="K21" s="81" t="s">
        <v>30</v>
      </c>
      <c r="L21" s="82"/>
      <c r="M21" s="83"/>
      <c r="N21" s="28"/>
      <c r="O21" s="61"/>
      <c r="P21" s="30">
        <f t="shared" ref="P21:T21" si="11">SUM(P19:P20)</f>
        <v>98.6</v>
      </c>
      <c r="Q21" s="30">
        <f t="shared" si="11"/>
        <v>305.5</v>
      </c>
      <c r="R21" s="30">
        <f t="shared" si="11"/>
        <v>3.2</v>
      </c>
      <c r="S21" s="30">
        <f t="shared" si="11"/>
        <v>8.8000000000000007</v>
      </c>
      <c r="T21" s="31">
        <f t="shared" si="11"/>
        <v>52.95</v>
      </c>
    </row>
    <row r="22" spans="1:20" s="37" customFormat="1" x14ac:dyDescent="0.25"/>
    <row r="23" spans="1:20" s="37" customFormat="1" ht="18.75" customHeight="1" x14ac:dyDescent="0.25">
      <c r="D23" s="38" t="s">
        <v>55</v>
      </c>
      <c r="E23" s="39"/>
      <c r="F23" s="40" t="s">
        <v>56</v>
      </c>
      <c r="G23" s="41"/>
      <c r="N23" s="38" t="s">
        <v>55</v>
      </c>
      <c r="O23" s="39"/>
      <c r="P23" s="40" t="s">
        <v>56</v>
      </c>
      <c r="Q23" s="41"/>
    </row>
    <row r="24" spans="1:20" s="37" customFormat="1" ht="18.75" x14ac:dyDescent="0.25">
      <c r="D24" s="42" t="s">
        <v>57</v>
      </c>
      <c r="E24" s="43"/>
      <c r="F24" s="44" t="s">
        <v>58</v>
      </c>
      <c r="G24" s="41"/>
      <c r="N24" s="42" t="s">
        <v>57</v>
      </c>
      <c r="O24" s="43"/>
      <c r="P24" s="44" t="s">
        <v>58</v>
      </c>
      <c r="Q24" s="41"/>
    </row>
  </sheetData>
  <mergeCells count="8">
    <mergeCell ref="A18:C18"/>
    <mergeCell ref="K18:M18"/>
    <mergeCell ref="A21:C21"/>
    <mergeCell ref="K21:M21"/>
    <mergeCell ref="L1:P1"/>
    <mergeCell ref="B1:F1"/>
    <mergeCell ref="A9:C9"/>
    <mergeCell ref="K9:M9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60" zoomScaleNormal="60" workbookViewId="0">
      <selection activeCell="J1" sqref="J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6" width="9.140625" customWidth="1"/>
    <col min="7" max="7" width="13.28515625" customWidth="1"/>
    <col min="10" max="10" width="10.570312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9.42578125" bestFit="1" customWidth="1"/>
    <col min="17" max="17" width="13.28515625" customWidth="1"/>
    <col min="18" max="18" width="12" customWidth="1"/>
    <col min="20" max="20" width="10.5703125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44341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v>44341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19</v>
      </c>
      <c r="D4" s="45" t="s">
        <v>79</v>
      </c>
      <c r="E4" s="46" t="s">
        <v>80</v>
      </c>
      <c r="F4" s="47">
        <v>86.36</v>
      </c>
      <c r="G4" s="49">
        <v>184</v>
      </c>
      <c r="H4" s="49">
        <v>9.6</v>
      </c>
      <c r="I4" s="49">
        <v>15.4</v>
      </c>
      <c r="J4" s="50">
        <v>1.9</v>
      </c>
      <c r="K4" s="8" t="s">
        <v>16</v>
      </c>
      <c r="L4" s="9" t="s">
        <v>17</v>
      </c>
      <c r="M4" s="10">
        <v>66</v>
      </c>
      <c r="N4" s="45" t="s">
        <v>79</v>
      </c>
      <c r="O4" s="46" t="s">
        <v>80</v>
      </c>
      <c r="P4" s="47">
        <v>86.36</v>
      </c>
      <c r="Q4" s="49">
        <v>184</v>
      </c>
      <c r="R4" s="49">
        <v>9.6</v>
      </c>
      <c r="S4" s="49">
        <v>15.4</v>
      </c>
      <c r="T4" s="50">
        <v>1.9</v>
      </c>
    </row>
    <row r="5" spans="1:20" s="1" customFormat="1" ht="21.95" customHeight="1" x14ac:dyDescent="0.3">
      <c r="A5" s="14"/>
      <c r="B5" s="2" t="s">
        <v>20</v>
      </c>
      <c r="C5" s="15">
        <f>C4</f>
        <v>19</v>
      </c>
      <c r="D5" s="16" t="s">
        <v>61</v>
      </c>
      <c r="E5" s="51" t="s">
        <v>19</v>
      </c>
      <c r="F5" s="17">
        <v>7.63</v>
      </c>
      <c r="G5" s="52">
        <v>205.6</v>
      </c>
      <c r="H5" s="52">
        <v>5.8</v>
      </c>
      <c r="I5" s="52">
        <v>5.8</v>
      </c>
      <c r="J5" s="53">
        <v>34.4</v>
      </c>
      <c r="K5" s="14"/>
      <c r="L5" s="2" t="s">
        <v>20</v>
      </c>
      <c r="M5" s="15">
        <f>M4</f>
        <v>66</v>
      </c>
      <c r="N5" s="16" t="s">
        <v>61</v>
      </c>
      <c r="O5" s="51" t="s">
        <v>19</v>
      </c>
      <c r="P5" s="17">
        <v>7.63</v>
      </c>
      <c r="Q5" s="52">
        <v>205.6</v>
      </c>
      <c r="R5" s="52">
        <v>5.8</v>
      </c>
      <c r="S5" s="52">
        <v>5.8</v>
      </c>
      <c r="T5" s="53">
        <v>34.4</v>
      </c>
    </row>
    <row r="6" spans="1:20" s="1" customFormat="1" ht="21.95" customHeight="1" x14ac:dyDescent="0.3">
      <c r="A6" s="14"/>
      <c r="B6" s="2" t="s">
        <v>22</v>
      </c>
      <c r="C6" s="15">
        <f t="shared" ref="C6" si="0">C5</f>
        <v>19</v>
      </c>
      <c r="D6" s="16" t="s">
        <v>23</v>
      </c>
      <c r="E6" s="51" t="s">
        <v>24</v>
      </c>
      <c r="F6" s="17">
        <v>6.08</v>
      </c>
      <c r="G6" s="52">
        <v>78.599999999999994</v>
      </c>
      <c r="H6" s="52">
        <v>2.25</v>
      </c>
      <c r="I6" s="52">
        <v>0.87</v>
      </c>
      <c r="J6" s="53">
        <v>15.42</v>
      </c>
      <c r="K6" s="14"/>
      <c r="L6" s="2" t="s">
        <v>22</v>
      </c>
      <c r="M6" s="15">
        <f t="shared" ref="M6" si="1">M5</f>
        <v>66</v>
      </c>
      <c r="N6" s="16" t="s">
        <v>23</v>
      </c>
      <c r="O6" s="51" t="s">
        <v>24</v>
      </c>
      <c r="P6" s="17">
        <v>6.08</v>
      </c>
      <c r="Q6" s="52">
        <v>78.599999999999994</v>
      </c>
      <c r="R6" s="52">
        <v>2.25</v>
      </c>
      <c r="S6" s="52">
        <v>0.87</v>
      </c>
      <c r="T6" s="53">
        <v>15.42</v>
      </c>
    </row>
    <row r="7" spans="1:20" s="1" customFormat="1" ht="21.95" customHeight="1" x14ac:dyDescent="0.3">
      <c r="A7" s="14"/>
      <c r="B7" s="19" t="s">
        <v>81</v>
      </c>
      <c r="C7" s="15">
        <f>C6</f>
        <v>19</v>
      </c>
      <c r="D7" s="16" t="s">
        <v>82</v>
      </c>
      <c r="E7" s="51" t="s">
        <v>63</v>
      </c>
      <c r="F7" s="17">
        <v>7.2</v>
      </c>
      <c r="G7" s="52">
        <f>73/5</f>
        <v>14.6</v>
      </c>
      <c r="H7" s="52">
        <v>1</v>
      </c>
      <c r="I7" s="52">
        <v>0.1</v>
      </c>
      <c r="J7" s="53">
        <f>13.8/5</f>
        <v>2.7600000000000002</v>
      </c>
      <c r="K7" s="14"/>
      <c r="L7" s="19" t="s">
        <v>81</v>
      </c>
      <c r="M7" s="15">
        <f>M6</f>
        <v>66</v>
      </c>
      <c r="N7" s="16" t="s">
        <v>82</v>
      </c>
      <c r="O7" s="51" t="s">
        <v>63</v>
      </c>
      <c r="P7" s="17">
        <v>7.2</v>
      </c>
      <c r="Q7" s="52">
        <f>73/5</f>
        <v>14.6</v>
      </c>
      <c r="R7" s="52">
        <v>1</v>
      </c>
      <c r="S7" s="52">
        <v>0.1</v>
      </c>
      <c r="T7" s="53">
        <f>13.8/5</f>
        <v>2.7600000000000002</v>
      </c>
    </row>
    <row r="8" spans="1:20" s="1" customFormat="1" ht="21.95" customHeight="1" thickBot="1" x14ac:dyDescent="0.35">
      <c r="A8" s="20"/>
      <c r="B8" s="21"/>
      <c r="C8" s="22"/>
      <c r="D8" s="23"/>
      <c r="E8" s="54"/>
      <c r="F8" s="25"/>
      <c r="G8" s="26"/>
      <c r="H8" s="26"/>
      <c r="I8" s="26"/>
      <c r="J8" s="27"/>
      <c r="K8" s="20"/>
      <c r="L8" s="21" t="s">
        <v>28</v>
      </c>
      <c r="M8" s="22">
        <f>M6</f>
        <v>66</v>
      </c>
      <c r="N8" s="24" t="s">
        <v>29</v>
      </c>
      <c r="O8" s="54" t="s">
        <v>27</v>
      </c>
      <c r="P8" s="26">
        <v>22.1</v>
      </c>
      <c r="Q8" s="67">
        <v>34.4</v>
      </c>
      <c r="R8" s="67">
        <v>2.52</v>
      </c>
      <c r="S8" s="67">
        <v>2.7</v>
      </c>
      <c r="T8" s="68">
        <v>0</v>
      </c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61"/>
      <c r="F9" s="30">
        <f>SUM(F4:F8)</f>
        <v>107.27</v>
      </c>
      <c r="G9" s="30">
        <f>SUM(G4:G8)</f>
        <v>482.80000000000007</v>
      </c>
      <c r="H9" s="30">
        <f t="shared" ref="H9:J9" si="2">SUM(H4:H8)</f>
        <v>18.649999999999999</v>
      </c>
      <c r="I9" s="30">
        <f t="shared" si="2"/>
        <v>22.17</v>
      </c>
      <c r="J9" s="31">
        <f t="shared" si="2"/>
        <v>54.48</v>
      </c>
      <c r="K9" s="81" t="s">
        <v>30</v>
      </c>
      <c r="L9" s="82"/>
      <c r="M9" s="83"/>
      <c r="N9" s="28"/>
      <c r="O9" s="61"/>
      <c r="P9" s="30">
        <f>SUM(P4:P8)</f>
        <v>129.37</v>
      </c>
      <c r="Q9" s="30">
        <f>SUM(Q4:Q8)</f>
        <v>517.20000000000005</v>
      </c>
      <c r="R9" s="30">
        <f t="shared" ref="R9:T9" si="3">SUM(R4:R8)</f>
        <v>21.169999999999998</v>
      </c>
      <c r="S9" s="30">
        <f t="shared" si="3"/>
        <v>24.87</v>
      </c>
      <c r="T9" s="31">
        <f t="shared" si="3"/>
        <v>54.48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19</v>
      </c>
      <c r="D10" s="16" t="s">
        <v>83</v>
      </c>
      <c r="E10" s="51" t="s">
        <v>34</v>
      </c>
      <c r="F10" s="34">
        <v>18.7</v>
      </c>
      <c r="G10" s="52">
        <v>29.45</v>
      </c>
      <c r="H10" s="52">
        <v>0.6</v>
      </c>
      <c r="I10" s="52">
        <v>1.8</v>
      </c>
      <c r="J10" s="53">
        <v>2.4</v>
      </c>
      <c r="K10" s="14" t="s">
        <v>31</v>
      </c>
      <c r="L10" s="33" t="s">
        <v>32</v>
      </c>
      <c r="M10" s="10">
        <v>72</v>
      </c>
      <c r="N10" s="16" t="s">
        <v>83</v>
      </c>
      <c r="O10" s="51" t="s">
        <v>34</v>
      </c>
      <c r="P10" s="34">
        <v>18.7</v>
      </c>
      <c r="Q10" s="52">
        <v>29.45</v>
      </c>
      <c r="R10" s="52">
        <v>0.6</v>
      </c>
      <c r="S10" s="52">
        <v>1.8</v>
      </c>
      <c r="T10" s="53">
        <v>2.4</v>
      </c>
    </row>
    <row r="11" spans="1:20" s="1" customFormat="1" ht="21.95" customHeight="1" x14ac:dyDescent="0.3">
      <c r="A11" s="14"/>
      <c r="B11" s="2" t="s">
        <v>35</v>
      </c>
      <c r="C11" s="15">
        <f t="shared" ref="C11:C16" si="4">C10</f>
        <v>19</v>
      </c>
      <c r="D11" s="16" t="s">
        <v>84</v>
      </c>
      <c r="E11" s="51" t="s">
        <v>65</v>
      </c>
      <c r="F11" s="17">
        <v>68.13</v>
      </c>
      <c r="G11" s="52">
        <v>123</v>
      </c>
      <c r="H11" s="52">
        <v>5.25</v>
      </c>
      <c r="I11" s="52">
        <v>8</v>
      </c>
      <c r="J11" s="53">
        <v>7.5</v>
      </c>
      <c r="K11" s="14"/>
      <c r="L11" s="2" t="s">
        <v>35</v>
      </c>
      <c r="M11" s="15">
        <f t="shared" ref="M11:M16" si="5">M10</f>
        <v>72</v>
      </c>
      <c r="N11" s="16" t="s">
        <v>84</v>
      </c>
      <c r="O11" s="51" t="s">
        <v>66</v>
      </c>
      <c r="P11" s="17">
        <v>77.69</v>
      </c>
      <c r="Q11" s="52">
        <f>123+5</f>
        <v>128</v>
      </c>
      <c r="R11" s="52">
        <f>5.25+1</f>
        <v>6.25</v>
      </c>
      <c r="S11" s="52">
        <f>8+0.75</f>
        <v>8.75</v>
      </c>
      <c r="T11" s="53">
        <f>7.5+0.5</f>
        <v>8</v>
      </c>
    </row>
    <row r="12" spans="1:20" s="1" customFormat="1" ht="21.95" customHeight="1" x14ac:dyDescent="0.3">
      <c r="A12" s="14"/>
      <c r="B12" s="2" t="s">
        <v>37</v>
      </c>
      <c r="C12" s="15">
        <f t="shared" si="4"/>
        <v>19</v>
      </c>
      <c r="D12" s="16" t="s">
        <v>85</v>
      </c>
      <c r="E12" s="51" t="s">
        <v>80</v>
      </c>
      <c r="F12" s="17">
        <v>66.87</v>
      </c>
      <c r="G12" s="52">
        <v>160.4</v>
      </c>
      <c r="H12" s="52">
        <v>13.5</v>
      </c>
      <c r="I12" s="52">
        <v>10.3</v>
      </c>
      <c r="J12" s="53">
        <v>2.9</v>
      </c>
      <c r="K12" s="14"/>
      <c r="L12" s="2" t="s">
        <v>37</v>
      </c>
      <c r="M12" s="15">
        <f t="shared" si="5"/>
        <v>72</v>
      </c>
      <c r="N12" s="16" t="s">
        <v>85</v>
      </c>
      <c r="O12" s="51" t="s">
        <v>80</v>
      </c>
      <c r="P12" s="17">
        <v>66.87</v>
      </c>
      <c r="Q12" s="52">
        <v>160.4</v>
      </c>
      <c r="R12" s="52">
        <v>13.5</v>
      </c>
      <c r="S12" s="52">
        <v>10.3</v>
      </c>
      <c r="T12" s="53">
        <v>2.9</v>
      </c>
    </row>
    <row r="13" spans="1:20" s="1" customFormat="1" ht="21.95" customHeight="1" x14ac:dyDescent="0.3">
      <c r="A13" s="14"/>
      <c r="B13" s="2" t="s">
        <v>41</v>
      </c>
      <c r="C13" s="15">
        <f t="shared" si="4"/>
        <v>19</v>
      </c>
      <c r="D13" s="16" t="s">
        <v>68</v>
      </c>
      <c r="E13" s="51" t="s">
        <v>43</v>
      </c>
      <c r="F13" s="17">
        <v>11.53</v>
      </c>
      <c r="G13" s="52">
        <v>122.55</v>
      </c>
      <c r="H13" s="52">
        <v>3.15</v>
      </c>
      <c r="I13" s="52">
        <v>6.9</v>
      </c>
      <c r="J13" s="53">
        <v>12.75</v>
      </c>
      <c r="K13" s="14"/>
      <c r="L13" s="2" t="s">
        <v>41</v>
      </c>
      <c r="M13" s="15">
        <f t="shared" si="5"/>
        <v>72</v>
      </c>
      <c r="N13" s="16" t="s">
        <v>68</v>
      </c>
      <c r="O13" s="51" t="s">
        <v>69</v>
      </c>
      <c r="P13" s="17">
        <v>13.84</v>
      </c>
      <c r="Q13" s="52">
        <f>122.55/15*18</f>
        <v>147.06</v>
      </c>
      <c r="R13" s="52">
        <f>3.15/15*18</f>
        <v>3.78</v>
      </c>
      <c r="S13" s="52">
        <f>6.9/15*18</f>
        <v>8.2800000000000011</v>
      </c>
      <c r="T13" s="53">
        <f>12.75/15*18</f>
        <v>15.299999999999999</v>
      </c>
    </row>
    <row r="14" spans="1:20" s="1" customFormat="1" ht="21.95" customHeight="1" x14ac:dyDescent="0.3">
      <c r="A14" s="14"/>
      <c r="B14" s="2" t="s">
        <v>20</v>
      </c>
      <c r="C14" s="15">
        <f t="shared" si="4"/>
        <v>19</v>
      </c>
      <c r="D14" s="16" t="s">
        <v>44</v>
      </c>
      <c r="E14" s="51" t="s">
        <v>19</v>
      </c>
      <c r="F14" s="17">
        <v>24</v>
      </c>
      <c r="G14" s="52">
        <v>33.6</v>
      </c>
      <c r="H14" s="52">
        <v>0.4</v>
      </c>
      <c r="I14" s="52">
        <v>0.2</v>
      </c>
      <c r="J14" s="53">
        <v>8.8000000000000007</v>
      </c>
      <c r="K14" s="14"/>
      <c r="L14" s="2" t="s">
        <v>20</v>
      </c>
      <c r="M14" s="15">
        <f t="shared" si="5"/>
        <v>72</v>
      </c>
      <c r="N14" s="16" t="s">
        <v>44</v>
      </c>
      <c r="O14" s="51" t="s">
        <v>19</v>
      </c>
      <c r="P14" s="17">
        <v>24</v>
      </c>
      <c r="Q14" s="52">
        <v>33.6</v>
      </c>
      <c r="R14" s="52">
        <v>0.4</v>
      </c>
      <c r="S14" s="52">
        <v>0.2</v>
      </c>
      <c r="T14" s="53">
        <v>8.8000000000000007</v>
      </c>
    </row>
    <row r="15" spans="1:20" s="1" customFormat="1" ht="21.95" customHeight="1" x14ac:dyDescent="0.3">
      <c r="A15" s="14"/>
      <c r="B15" s="2" t="s">
        <v>45</v>
      </c>
      <c r="C15" s="15">
        <f t="shared" si="4"/>
        <v>19</v>
      </c>
      <c r="D15" s="16" t="s">
        <v>46</v>
      </c>
      <c r="E15" s="51" t="s">
        <v>24</v>
      </c>
      <c r="F15" s="17">
        <v>4.32</v>
      </c>
      <c r="G15" s="52">
        <v>72.599999999999994</v>
      </c>
      <c r="H15" s="52">
        <v>3.72</v>
      </c>
      <c r="I15" s="52">
        <v>0.69</v>
      </c>
      <c r="J15" s="53">
        <v>14.4</v>
      </c>
      <c r="K15" s="14"/>
      <c r="L15" s="2" t="s">
        <v>45</v>
      </c>
      <c r="M15" s="15">
        <f t="shared" si="5"/>
        <v>72</v>
      </c>
      <c r="N15" s="16" t="s">
        <v>46</v>
      </c>
      <c r="O15" s="51" t="s">
        <v>24</v>
      </c>
      <c r="P15" s="17">
        <v>4.32</v>
      </c>
      <c r="Q15" s="52">
        <v>72.599999999999994</v>
      </c>
      <c r="R15" s="52">
        <v>3.72</v>
      </c>
      <c r="S15" s="52">
        <v>0.69</v>
      </c>
      <c r="T15" s="53">
        <v>14.4</v>
      </c>
    </row>
    <row r="16" spans="1:20" s="1" customFormat="1" ht="21.95" customHeight="1" thickBot="1" x14ac:dyDescent="0.35">
      <c r="A16" s="14"/>
      <c r="B16" s="2" t="s">
        <v>47</v>
      </c>
      <c r="C16" s="15">
        <f t="shared" si="4"/>
        <v>19</v>
      </c>
      <c r="D16" s="16" t="s">
        <v>48</v>
      </c>
      <c r="E16" s="51" t="s">
        <v>24</v>
      </c>
      <c r="F16" s="17">
        <v>4.32</v>
      </c>
      <c r="G16" s="52">
        <v>72.599999999999994</v>
      </c>
      <c r="H16" s="52">
        <v>3.72</v>
      </c>
      <c r="I16" s="52">
        <v>0.69</v>
      </c>
      <c r="J16" s="53">
        <v>14.4</v>
      </c>
      <c r="K16" s="14"/>
      <c r="L16" s="2" t="s">
        <v>47</v>
      </c>
      <c r="M16" s="15">
        <f t="shared" si="5"/>
        <v>72</v>
      </c>
      <c r="N16" s="16" t="s">
        <v>48</v>
      </c>
      <c r="O16" s="51" t="s">
        <v>24</v>
      </c>
      <c r="P16" s="17">
        <v>4.32</v>
      </c>
      <c r="Q16" s="52">
        <v>72.599999999999994</v>
      </c>
      <c r="R16" s="52">
        <v>3.72</v>
      </c>
      <c r="S16" s="52">
        <v>0.69</v>
      </c>
      <c r="T16" s="53">
        <v>14.4</v>
      </c>
    </row>
    <row r="17" spans="1:20" s="32" customFormat="1" ht="21.95" customHeight="1" thickBot="1" x14ac:dyDescent="0.3">
      <c r="A17" s="81" t="s">
        <v>30</v>
      </c>
      <c r="B17" s="82"/>
      <c r="C17" s="83"/>
      <c r="D17" s="28"/>
      <c r="E17" s="61"/>
      <c r="F17" s="30">
        <f>SUM(F10:F16)</f>
        <v>197.86999999999998</v>
      </c>
      <c r="G17" s="30">
        <f>SUM(G10:G16)</f>
        <v>614.20000000000005</v>
      </c>
      <c r="H17" s="30">
        <f t="shared" ref="H17:J17" si="6">SUM(H10:H16)</f>
        <v>30.339999999999996</v>
      </c>
      <c r="I17" s="30">
        <f t="shared" si="6"/>
        <v>28.580000000000002</v>
      </c>
      <c r="J17" s="31">
        <f t="shared" si="6"/>
        <v>63.15</v>
      </c>
      <c r="K17" s="81" t="s">
        <v>30</v>
      </c>
      <c r="L17" s="82"/>
      <c r="M17" s="83"/>
      <c r="N17" s="28"/>
      <c r="O17" s="61"/>
      <c r="P17" s="30">
        <f>SUM(P10:P16)-0.01</f>
        <v>209.73</v>
      </c>
      <c r="Q17" s="30">
        <f t="shared" ref="Q17:T17" si="7">SUM(Q10:Q16)</f>
        <v>643.71</v>
      </c>
      <c r="R17" s="30">
        <f t="shared" si="7"/>
        <v>31.97</v>
      </c>
      <c r="S17" s="30">
        <f t="shared" si="7"/>
        <v>30.710000000000004</v>
      </c>
      <c r="T17" s="31">
        <f t="shared" si="7"/>
        <v>66.2</v>
      </c>
    </row>
    <row r="18" spans="1:20" s="1" customFormat="1" ht="21.95" customHeight="1" x14ac:dyDescent="0.3">
      <c r="A18" s="8" t="s">
        <v>49</v>
      </c>
      <c r="B18" s="9" t="s">
        <v>50</v>
      </c>
      <c r="C18" s="10">
        <v>19</v>
      </c>
      <c r="D18" s="16" t="s">
        <v>86</v>
      </c>
      <c r="E18" s="51" t="s">
        <v>52</v>
      </c>
      <c r="F18" s="17">
        <v>36.6</v>
      </c>
      <c r="G18" s="52">
        <v>155</v>
      </c>
      <c r="H18" s="52">
        <v>4.5</v>
      </c>
      <c r="I18" s="52">
        <v>2.5</v>
      </c>
      <c r="J18" s="53">
        <v>29.5</v>
      </c>
      <c r="K18" s="8" t="s">
        <v>49</v>
      </c>
      <c r="L18" s="9" t="s">
        <v>50</v>
      </c>
      <c r="M18" s="10">
        <v>7</v>
      </c>
      <c r="N18" s="16" t="str">
        <f t="shared" ref="N18:O18" si="8">D18</f>
        <v>Булочка домашняя 1/50</v>
      </c>
      <c r="O18" s="51" t="str">
        <f t="shared" si="8"/>
        <v>1 шт</v>
      </c>
      <c r="P18" s="17">
        <v>36.6</v>
      </c>
      <c r="Q18" s="52">
        <v>155</v>
      </c>
      <c r="R18" s="52">
        <v>4.5</v>
      </c>
      <c r="S18" s="52">
        <v>2.5</v>
      </c>
      <c r="T18" s="53">
        <v>29.5</v>
      </c>
    </row>
    <row r="19" spans="1:20" s="1" customFormat="1" ht="21.95" customHeight="1" thickBot="1" x14ac:dyDescent="0.35">
      <c r="A19" s="14"/>
      <c r="B19" s="19" t="s">
        <v>20</v>
      </c>
      <c r="C19" s="15">
        <f>C18</f>
        <v>19</v>
      </c>
      <c r="D19" s="16" t="s">
        <v>53</v>
      </c>
      <c r="E19" s="51" t="s">
        <v>19</v>
      </c>
      <c r="F19" s="17">
        <v>53</v>
      </c>
      <c r="G19" s="52">
        <v>92</v>
      </c>
      <c r="H19" s="52">
        <v>0.13</v>
      </c>
      <c r="I19" s="52">
        <v>0.2</v>
      </c>
      <c r="J19" s="53">
        <v>24.43</v>
      </c>
      <c r="K19" s="14"/>
      <c r="L19" s="19" t="s">
        <v>20</v>
      </c>
      <c r="M19" s="15">
        <f>M18</f>
        <v>7</v>
      </c>
      <c r="N19" s="16" t="s">
        <v>54</v>
      </c>
      <c r="O19" s="51" t="s">
        <v>52</v>
      </c>
      <c r="P19" s="17">
        <v>62</v>
      </c>
      <c r="Q19" s="52">
        <v>90</v>
      </c>
      <c r="R19" s="52">
        <v>0</v>
      </c>
      <c r="S19" s="52">
        <v>0</v>
      </c>
      <c r="T19" s="53">
        <v>22</v>
      </c>
    </row>
    <row r="20" spans="1:20" s="32" customFormat="1" ht="21.95" customHeight="1" thickBot="1" x14ac:dyDescent="0.3">
      <c r="A20" s="81" t="s">
        <v>30</v>
      </c>
      <c r="B20" s="82"/>
      <c r="C20" s="83"/>
      <c r="D20" s="28"/>
      <c r="E20" s="61"/>
      <c r="F20" s="30">
        <f>SUM(F18:F19)</f>
        <v>89.6</v>
      </c>
      <c r="G20" s="30">
        <f t="shared" ref="G20:J20" si="9">SUM(G18:G19)</f>
        <v>247</v>
      </c>
      <c r="H20" s="30">
        <f t="shared" si="9"/>
        <v>4.63</v>
      </c>
      <c r="I20" s="30">
        <f t="shared" si="9"/>
        <v>2.7</v>
      </c>
      <c r="J20" s="31">
        <f t="shared" si="9"/>
        <v>53.93</v>
      </c>
      <c r="K20" s="81" t="s">
        <v>30</v>
      </c>
      <c r="L20" s="82"/>
      <c r="M20" s="83"/>
      <c r="N20" s="28"/>
      <c r="O20" s="61"/>
      <c r="P20" s="30">
        <f t="shared" ref="P20:T20" si="10">SUM(P18:P19)</f>
        <v>98.6</v>
      </c>
      <c r="Q20" s="30">
        <f t="shared" si="10"/>
        <v>245</v>
      </c>
      <c r="R20" s="30">
        <f t="shared" si="10"/>
        <v>4.5</v>
      </c>
      <c r="S20" s="30">
        <f t="shared" si="10"/>
        <v>2.5</v>
      </c>
      <c r="T20" s="31">
        <f t="shared" si="10"/>
        <v>51.5</v>
      </c>
    </row>
    <row r="21" spans="1:20" s="37" customFormat="1" x14ac:dyDescent="0.25"/>
    <row r="22" spans="1:20" s="37" customFormat="1" ht="18.75" customHeight="1" x14ac:dyDescent="0.25"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18.75" x14ac:dyDescent="0.25">
      <c r="D23" s="42" t="s">
        <v>57</v>
      </c>
      <c r="E23" s="43"/>
      <c r="F23" s="44" t="s">
        <v>58</v>
      </c>
      <c r="G23" s="41"/>
      <c r="N23" s="42" t="s">
        <v>57</v>
      </c>
      <c r="O23" s="43"/>
      <c r="P23" s="44" t="s">
        <v>58</v>
      </c>
      <c r="Q23" s="41"/>
    </row>
  </sheetData>
  <mergeCells count="8">
    <mergeCell ref="A17:C17"/>
    <mergeCell ref="K17:M17"/>
    <mergeCell ref="A20:C20"/>
    <mergeCell ref="K20:M20"/>
    <mergeCell ref="L1:P1"/>
    <mergeCell ref="B1:F1"/>
    <mergeCell ref="A9:C9"/>
    <mergeCell ref="K9:M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50" zoomScaleNormal="60" zoomScaleSheetLayoutView="50" workbookViewId="0">
      <selection activeCell="A25" sqref="A25:XFD33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6" width="10.7109375" customWidth="1"/>
    <col min="7" max="7" width="13.7109375" customWidth="1"/>
    <col min="8" max="10" width="10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5" max="16" width="10.7109375" customWidth="1"/>
    <col min="17" max="17" width="13.7109375" customWidth="1"/>
    <col min="18" max="20" width="10.7109375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44342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f>J1</f>
        <v>44342</v>
      </c>
    </row>
    <row r="2" spans="1:20" s="1" customFormat="1" ht="21.95" customHeight="1" thickBot="1" x14ac:dyDescent="0.35"/>
    <row r="3" spans="1:20" s="7" customFormat="1" ht="23.1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3.1" customHeight="1" x14ac:dyDescent="0.3">
      <c r="A4" s="8" t="s">
        <v>16</v>
      </c>
      <c r="B4" s="9" t="s">
        <v>17</v>
      </c>
      <c r="C4" s="10">
        <v>20</v>
      </c>
      <c r="D4" s="45" t="s">
        <v>87</v>
      </c>
      <c r="E4" s="46" t="s">
        <v>88</v>
      </c>
      <c r="F4" s="47">
        <v>66.06</v>
      </c>
      <c r="G4" s="49">
        <v>401.6</v>
      </c>
      <c r="H4" s="49">
        <v>14.8</v>
      </c>
      <c r="I4" s="49">
        <v>17.8</v>
      </c>
      <c r="J4" s="50">
        <v>45</v>
      </c>
      <c r="K4" s="8" t="s">
        <v>16</v>
      </c>
      <c r="L4" s="9" t="s">
        <v>17</v>
      </c>
      <c r="M4" s="10">
        <v>63</v>
      </c>
      <c r="N4" s="45" t="s">
        <v>87</v>
      </c>
      <c r="O4" s="46" t="s">
        <v>88</v>
      </c>
      <c r="P4" s="47">
        <v>66.06</v>
      </c>
      <c r="Q4" s="49">
        <v>401.6</v>
      </c>
      <c r="R4" s="49">
        <v>14.8</v>
      </c>
      <c r="S4" s="49">
        <v>17.8</v>
      </c>
      <c r="T4" s="50">
        <v>45</v>
      </c>
    </row>
    <row r="5" spans="1:20" s="1" customFormat="1" ht="23.1" customHeight="1" x14ac:dyDescent="0.3">
      <c r="A5" s="14"/>
      <c r="B5" s="2" t="s">
        <v>20</v>
      </c>
      <c r="C5" s="15">
        <f>C4</f>
        <v>20</v>
      </c>
      <c r="D5" s="16" t="s">
        <v>21</v>
      </c>
      <c r="E5" s="65" t="s">
        <v>19</v>
      </c>
      <c r="F5" s="17">
        <v>35.14</v>
      </c>
      <c r="G5" s="52">
        <v>337.8</v>
      </c>
      <c r="H5" s="52">
        <v>4.8</v>
      </c>
      <c r="I5" s="52">
        <v>3.6</v>
      </c>
      <c r="J5" s="53">
        <v>71.2</v>
      </c>
      <c r="K5" s="14"/>
      <c r="L5" s="2" t="s">
        <v>20</v>
      </c>
      <c r="M5" s="15">
        <f>M4</f>
        <v>63</v>
      </c>
      <c r="N5" s="16" t="s">
        <v>21</v>
      </c>
      <c r="O5" s="65" t="s">
        <v>19</v>
      </c>
      <c r="P5" s="17">
        <v>35.14</v>
      </c>
      <c r="Q5" s="52">
        <v>337.8</v>
      </c>
      <c r="R5" s="52">
        <v>4.8</v>
      </c>
      <c r="S5" s="52">
        <v>3.6</v>
      </c>
      <c r="T5" s="53">
        <v>71.2</v>
      </c>
    </row>
    <row r="6" spans="1:20" s="1" customFormat="1" ht="23.1" customHeight="1" x14ac:dyDescent="0.3">
      <c r="A6" s="14"/>
      <c r="B6" s="2" t="s">
        <v>22</v>
      </c>
      <c r="C6" s="15">
        <f t="shared" ref="C6" si="0">C5</f>
        <v>20</v>
      </c>
      <c r="D6" s="16" t="s">
        <v>23</v>
      </c>
      <c r="E6" s="51" t="s">
        <v>24</v>
      </c>
      <c r="F6" s="17">
        <v>6.08</v>
      </c>
      <c r="G6" s="52">
        <v>78.599999999999994</v>
      </c>
      <c r="H6" s="52">
        <v>2.25</v>
      </c>
      <c r="I6" s="52">
        <v>0.87</v>
      </c>
      <c r="J6" s="53">
        <v>15.42</v>
      </c>
      <c r="K6" s="14"/>
      <c r="L6" s="2" t="s">
        <v>22</v>
      </c>
      <c r="M6" s="15">
        <f t="shared" ref="M6:M7" si="1">M5</f>
        <v>63</v>
      </c>
      <c r="N6" s="16" t="s">
        <v>23</v>
      </c>
      <c r="O6" s="51" t="s">
        <v>24</v>
      </c>
      <c r="P6" s="17">
        <v>6.08</v>
      </c>
      <c r="Q6" s="52">
        <v>78.599999999999994</v>
      </c>
      <c r="R6" s="52">
        <v>2.25</v>
      </c>
      <c r="S6" s="52">
        <v>0.87</v>
      </c>
      <c r="T6" s="53">
        <v>15.42</v>
      </c>
    </row>
    <row r="7" spans="1:20" s="1" customFormat="1" ht="23.1" customHeight="1" x14ac:dyDescent="0.3">
      <c r="A7" s="14"/>
      <c r="B7" s="19"/>
      <c r="C7" s="15"/>
      <c r="D7" s="16"/>
      <c r="E7" s="51"/>
      <c r="F7" s="17"/>
      <c r="G7" s="52"/>
      <c r="H7" s="52"/>
      <c r="I7" s="52"/>
      <c r="J7" s="53"/>
      <c r="K7" s="14"/>
      <c r="L7" s="19" t="s">
        <v>25</v>
      </c>
      <c r="M7" s="15">
        <f t="shared" si="1"/>
        <v>63</v>
      </c>
      <c r="N7" s="16" t="s">
        <v>26</v>
      </c>
      <c r="O7" s="65" t="s">
        <v>27</v>
      </c>
      <c r="P7" s="17">
        <v>22.13</v>
      </c>
      <c r="Q7" s="52">
        <v>88</v>
      </c>
      <c r="R7" s="52">
        <v>0.03</v>
      </c>
      <c r="S7" s="52">
        <v>9.9499999999999993</v>
      </c>
      <c r="T7" s="52">
        <v>0</v>
      </c>
    </row>
    <row r="8" spans="1:20" s="1" customFormat="1" ht="23.1" customHeight="1" thickBot="1" x14ac:dyDescent="0.35">
      <c r="A8" s="20"/>
      <c r="B8" s="21"/>
      <c r="C8" s="22"/>
      <c r="D8" s="23"/>
      <c r="E8" s="54"/>
      <c r="F8" s="25"/>
      <c r="G8" s="26"/>
      <c r="H8" s="26"/>
      <c r="I8" s="26"/>
      <c r="J8" s="27"/>
      <c r="K8" s="20"/>
      <c r="L8" s="21"/>
      <c r="M8" s="22"/>
      <c r="N8" s="24"/>
      <c r="O8" s="54"/>
      <c r="P8" s="26"/>
      <c r="Q8" s="67"/>
      <c r="R8" s="67"/>
      <c r="S8" s="67"/>
      <c r="T8" s="68"/>
    </row>
    <row r="9" spans="1:20" s="32" customFormat="1" ht="23.1" customHeight="1" thickBot="1" x14ac:dyDescent="0.3">
      <c r="A9" s="81" t="s">
        <v>30</v>
      </c>
      <c r="B9" s="82"/>
      <c r="C9" s="83"/>
      <c r="D9" s="28"/>
      <c r="E9" s="61"/>
      <c r="F9" s="30">
        <f>SUM(F4:F8)</f>
        <v>107.28</v>
      </c>
      <c r="G9" s="30">
        <f>SUM(G4:G8)</f>
        <v>818.00000000000011</v>
      </c>
      <c r="H9" s="30">
        <f t="shared" ref="H9:J9" si="2">SUM(H4:H8)</f>
        <v>21.85</v>
      </c>
      <c r="I9" s="30">
        <f t="shared" si="2"/>
        <v>22.270000000000003</v>
      </c>
      <c r="J9" s="31">
        <f t="shared" si="2"/>
        <v>131.62</v>
      </c>
      <c r="K9" s="81" t="s">
        <v>30</v>
      </c>
      <c r="L9" s="82"/>
      <c r="M9" s="83"/>
      <c r="N9" s="28"/>
      <c r="O9" s="61"/>
      <c r="P9" s="30">
        <f>SUM(P4:P8)</f>
        <v>129.41</v>
      </c>
      <c r="Q9" s="30">
        <f>SUM(Q4:Q8)</f>
        <v>906.00000000000011</v>
      </c>
      <c r="R9" s="30">
        <f t="shared" ref="R9:T9" si="3">SUM(R4:R8)</f>
        <v>21.880000000000003</v>
      </c>
      <c r="S9" s="30">
        <f t="shared" si="3"/>
        <v>32.22</v>
      </c>
      <c r="T9" s="31">
        <f t="shared" si="3"/>
        <v>131.62</v>
      </c>
    </row>
    <row r="10" spans="1:20" s="1" customFormat="1" ht="23.1" customHeight="1" x14ac:dyDescent="0.3">
      <c r="A10" s="14" t="s">
        <v>31</v>
      </c>
      <c r="B10" s="33" t="s">
        <v>32</v>
      </c>
      <c r="C10" s="10">
        <v>20</v>
      </c>
      <c r="D10" s="16" t="s">
        <v>89</v>
      </c>
      <c r="E10" s="51" t="s">
        <v>90</v>
      </c>
      <c r="F10" s="17">
        <v>9</v>
      </c>
      <c r="G10" s="52">
        <v>5</v>
      </c>
      <c r="H10" s="52">
        <v>0.27</v>
      </c>
      <c r="I10" s="52">
        <v>0.02</v>
      </c>
      <c r="J10" s="53">
        <v>0.88</v>
      </c>
      <c r="K10" s="14" t="s">
        <v>31</v>
      </c>
      <c r="L10" s="33" t="s">
        <v>32</v>
      </c>
      <c r="M10" s="10">
        <v>69</v>
      </c>
      <c r="N10" s="16" t="s">
        <v>89</v>
      </c>
      <c r="O10" s="51" t="s">
        <v>90</v>
      </c>
      <c r="P10" s="17">
        <v>9</v>
      </c>
      <c r="Q10" s="52">
        <v>5</v>
      </c>
      <c r="R10" s="52">
        <v>0.27</v>
      </c>
      <c r="S10" s="52">
        <v>0.02</v>
      </c>
      <c r="T10" s="53">
        <v>0.88</v>
      </c>
    </row>
    <row r="11" spans="1:20" s="1" customFormat="1" ht="23.1" customHeight="1" x14ac:dyDescent="0.3">
      <c r="A11" s="14"/>
      <c r="B11" s="2" t="s">
        <v>35</v>
      </c>
      <c r="C11" s="15">
        <f t="shared" ref="C11:C16" si="4">C10</f>
        <v>20</v>
      </c>
      <c r="D11" s="16" t="s">
        <v>91</v>
      </c>
      <c r="E11" s="51" t="s">
        <v>65</v>
      </c>
      <c r="F11" s="17">
        <v>68.599999999999994</v>
      </c>
      <c r="G11" s="52">
        <v>122.25</v>
      </c>
      <c r="H11" s="52">
        <v>6.5</v>
      </c>
      <c r="I11" s="52">
        <v>7.25</v>
      </c>
      <c r="J11" s="53">
        <v>8</v>
      </c>
      <c r="K11" s="14"/>
      <c r="L11" s="2" t="s">
        <v>35</v>
      </c>
      <c r="M11" s="15">
        <f t="shared" ref="M11:M16" si="5">M10</f>
        <v>69</v>
      </c>
      <c r="N11" s="16" t="s">
        <v>91</v>
      </c>
      <c r="O11" s="51" t="s">
        <v>66</v>
      </c>
      <c r="P11" s="17">
        <v>75.63</v>
      </c>
      <c r="Q11" s="52">
        <f>122.25+5</f>
        <v>127.25</v>
      </c>
      <c r="R11" s="52">
        <f>6.5+1</f>
        <v>7.5</v>
      </c>
      <c r="S11" s="52">
        <f>7.25+0.75</f>
        <v>8</v>
      </c>
      <c r="T11" s="53">
        <f>8+0.5</f>
        <v>8.5</v>
      </c>
    </row>
    <row r="12" spans="1:20" s="1" customFormat="1" ht="23.1" customHeight="1" x14ac:dyDescent="0.3">
      <c r="A12" s="14"/>
      <c r="B12" s="2" t="s">
        <v>37</v>
      </c>
      <c r="C12" s="15">
        <f t="shared" si="4"/>
        <v>20</v>
      </c>
      <c r="D12" s="16" t="s">
        <v>92</v>
      </c>
      <c r="E12" s="51" t="s">
        <v>60</v>
      </c>
      <c r="F12" s="17">
        <v>63.454999999999998</v>
      </c>
      <c r="G12" s="52">
        <f>119.4/75*100</f>
        <v>159.20000000000002</v>
      </c>
      <c r="H12" s="52">
        <f>7.35/75*100</f>
        <v>9.7999999999999989</v>
      </c>
      <c r="I12" s="52">
        <f>6.75/75*100</f>
        <v>9</v>
      </c>
      <c r="J12" s="53">
        <f>7.5/75*100</f>
        <v>10</v>
      </c>
      <c r="K12" s="14"/>
      <c r="L12" s="2" t="s">
        <v>37</v>
      </c>
      <c r="M12" s="15">
        <f t="shared" si="5"/>
        <v>69</v>
      </c>
      <c r="N12" s="16" t="s">
        <v>92</v>
      </c>
      <c r="O12" s="51" t="s">
        <v>60</v>
      </c>
      <c r="P12" s="17">
        <v>63.454999999999998</v>
      </c>
      <c r="Q12" s="52">
        <f>119.4/75*100</f>
        <v>159.20000000000002</v>
      </c>
      <c r="R12" s="52">
        <f>7.35/75*100</f>
        <v>9.7999999999999989</v>
      </c>
      <c r="S12" s="52">
        <f>6.75/75*100</f>
        <v>9</v>
      </c>
      <c r="T12" s="53">
        <f>7.5/75*100</f>
        <v>10</v>
      </c>
    </row>
    <row r="13" spans="1:20" s="1" customFormat="1" ht="23.1" customHeight="1" x14ac:dyDescent="0.3">
      <c r="A13" s="14"/>
      <c r="B13" s="2" t="s">
        <v>41</v>
      </c>
      <c r="C13" s="15">
        <f t="shared" si="4"/>
        <v>20</v>
      </c>
      <c r="D13" s="16" t="s">
        <v>93</v>
      </c>
      <c r="E13" s="51" t="s">
        <v>43</v>
      </c>
      <c r="F13" s="17">
        <v>24.17</v>
      </c>
      <c r="G13" s="52">
        <v>122.25</v>
      </c>
      <c r="H13" s="52">
        <v>3.15</v>
      </c>
      <c r="I13" s="52">
        <v>6.9</v>
      </c>
      <c r="J13" s="53">
        <v>12.75</v>
      </c>
      <c r="K13" s="14"/>
      <c r="L13" s="2" t="s">
        <v>41</v>
      </c>
      <c r="M13" s="15">
        <f t="shared" si="5"/>
        <v>69</v>
      </c>
      <c r="N13" s="16" t="s">
        <v>93</v>
      </c>
      <c r="O13" s="51" t="s">
        <v>69</v>
      </c>
      <c r="P13" s="17">
        <v>29</v>
      </c>
      <c r="Q13" s="52">
        <f>122.25/15*18</f>
        <v>146.70000000000002</v>
      </c>
      <c r="R13" s="52">
        <f>3.15/15*18</f>
        <v>3.78</v>
      </c>
      <c r="S13" s="52">
        <f>6.9/15*18</f>
        <v>8.2800000000000011</v>
      </c>
      <c r="T13" s="53">
        <f>12.75/15*18</f>
        <v>15.299999999999999</v>
      </c>
    </row>
    <row r="14" spans="1:20" s="1" customFormat="1" ht="23.1" customHeight="1" x14ac:dyDescent="0.3">
      <c r="A14" s="14"/>
      <c r="B14" s="2" t="s">
        <v>20</v>
      </c>
      <c r="C14" s="15">
        <f t="shared" si="4"/>
        <v>20</v>
      </c>
      <c r="D14" s="16" t="s">
        <v>44</v>
      </c>
      <c r="E14" s="51" t="s">
        <v>19</v>
      </c>
      <c r="F14" s="17">
        <v>24</v>
      </c>
      <c r="G14" s="52">
        <v>33.6</v>
      </c>
      <c r="H14" s="52">
        <v>0.4</v>
      </c>
      <c r="I14" s="52">
        <v>0.2</v>
      </c>
      <c r="J14" s="53">
        <v>8.8000000000000007</v>
      </c>
      <c r="K14" s="14"/>
      <c r="L14" s="2" t="s">
        <v>20</v>
      </c>
      <c r="M14" s="15">
        <f t="shared" si="5"/>
        <v>69</v>
      </c>
      <c r="N14" s="16" t="s">
        <v>44</v>
      </c>
      <c r="O14" s="51" t="s">
        <v>19</v>
      </c>
      <c r="P14" s="17">
        <v>24</v>
      </c>
      <c r="Q14" s="52">
        <v>33.6</v>
      </c>
      <c r="R14" s="52">
        <v>0.4</v>
      </c>
      <c r="S14" s="52">
        <v>0.2</v>
      </c>
      <c r="T14" s="53">
        <v>8.8000000000000007</v>
      </c>
    </row>
    <row r="15" spans="1:20" s="1" customFormat="1" ht="23.1" customHeight="1" x14ac:dyDescent="0.3">
      <c r="A15" s="14"/>
      <c r="B15" s="2" t="s">
        <v>45</v>
      </c>
      <c r="C15" s="15">
        <f t="shared" si="4"/>
        <v>20</v>
      </c>
      <c r="D15" s="16" t="s">
        <v>46</v>
      </c>
      <c r="E15" s="51" t="s">
        <v>24</v>
      </c>
      <c r="F15" s="17">
        <v>4.32</v>
      </c>
      <c r="G15" s="52">
        <v>72.599999999999994</v>
      </c>
      <c r="H15" s="52">
        <v>3.72</v>
      </c>
      <c r="I15" s="52">
        <v>0.69</v>
      </c>
      <c r="J15" s="53">
        <v>14.4</v>
      </c>
      <c r="K15" s="14"/>
      <c r="L15" s="2" t="s">
        <v>45</v>
      </c>
      <c r="M15" s="15">
        <f t="shared" si="5"/>
        <v>69</v>
      </c>
      <c r="N15" s="16" t="s">
        <v>46</v>
      </c>
      <c r="O15" s="51" t="s">
        <v>24</v>
      </c>
      <c r="P15" s="17">
        <v>4.32</v>
      </c>
      <c r="Q15" s="52">
        <v>72.599999999999994</v>
      </c>
      <c r="R15" s="52">
        <v>3.72</v>
      </c>
      <c r="S15" s="52">
        <v>0.69</v>
      </c>
      <c r="T15" s="53">
        <v>14.4</v>
      </c>
    </row>
    <row r="16" spans="1:20" s="1" customFormat="1" ht="23.1" customHeight="1" thickBot="1" x14ac:dyDescent="0.35">
      <c r="A16" s="14"/>
      <c r="B16" s="2" t="s">
        <v>47</v>
      </c>
      <c r="C16" s="15">
        <f t="shared" si="4"/>
        <v>20</v>
      </c>
      <c r="D16" s="16" t="s">
        <v>48</v>
      </c>
      <c r="E16" s="51" t="s">
        <v>24</v>
      </c>
      <c r="F16" s="17">
        <v>4.32</v>
      </c>
      <c r="G16" s="52">
        <v>72.599999999999994</v>
      </c>
      <c r="H16" s="52">
        <v>3.72</v>
      </c>
      <c r="I16" s="52">
        <v>0.69</v>
      </c>
      <c r="J16" s="53">
        <v>14.4</v>
      </c>
      <c r="K16" s="14"/>
      <c r="L16" s="2" t="s">
        <v>47</v>
      </c>
      <c r="M16" s="15">
        <f t="shared" si="5"/>
        <v>69</v>
      </c>
      <c r="N16" s="16" t="s">
        <v>48</v>
      </c>
      <c r="O16" s="51" t="s">
        <v>24</v>
      </c>
      <c r="P16" s="17">
        <v>4.32</v>
      </c>
      <c r="Q16" s="52">
        <v>72.599999999999994</v>
      </c>
      <c r="R16" s="52">
        <v>3.72</v>
      </c>
      <c r="S16" s="52">
        <v>0.69</v>
      </c>
      <c r="T16" s="53">
        <v>14.4</v>
      </c>
    </row>
    <row r="17" spans="1:20" s="32" customFormat="1" ht="23.1" customHeight="1" thickBot="1" x14ac:dyDescent="0.3">
      <c r="A17" s="81" t="s">
        <v>30</v>
      </c>
      <c r="B17" s="82"/>
      <c r="C17" s="83"/>
      <c r="D17" s="28"/>
      <c r="E17" s="61"/>
      <c r="F17" s="30">
        <f>SUM(F10:F16)</f>
        <v>197.86500000000001</v>
      </c>
      <c r="G17" s="30">
        <f>SUM(G10:G16)</f>
        <v>587.50000000000011</v>
      </c>
      <c r="H17" s="30">
        <f t="shared" ref="H17:J17" si="6">SUM(H10:H16)</f>
        <v>27.559999999999995</v>
      </c>
      <c r="I17" s="30">
        <f t="shared" si="6"/>
        <v>24.750000000000004</v>
      </c>
      <c r="J17" s="31">
        <f t="shared" si="6"/>
        <v>69.23</v>
      </c>
      <c r="K17" s="81" t="s">
        <v>30</v>
      </c>
      <c r="L17" s="82"/>
      <c r="M17" s="83"/>
      <c r="N17" s="28"/>
      <c r="O17" s="61"/>
      <c r="P17" s="30">
        <f>SUM(P10:P16)</f>
        <v>209.72499999999997</v>
      </c>
      <c r="Q17" s="30">
        <f t="shared" ref="Q17:T17" si="7">SUM(Q10:Q16)</f>
        <v>616.95000000000016</v>
      </c>
      <c r="R17" s="30">
        <f t="shared" si="7"/>
        <v>29.189999999999998</v>
      </c>
      <c r="S17" s="30">
        <f t="shared" si="7"/>
        <v>26.880000000000003</v>
      </c>
      <c r="T17" s="31">
        <f t="shared" si="7"/>
        <v>72.28</v>
      </c>
    </row>
    <row r="18" spans="1:20" s="1" customFormat="1" ht="23.1" customHeight="1" x14ac:dyDescent="0.3">
      <c r="A18" s="8" t="s">
        <v>49</v>
      </c>
      <c r="B18" s="9" t="s">
        <v>50</v>
      </c>
      <c r="C18" s="10">
        <v>20</v>
      </c>
      <c r="D18" s="16" t="s">
        <v>94</v>
      </c>
      <c r="E18" s="51" t="s">
        <v>52</v>
      </c>
      <c r="F18" s="17">
        <v>36.6</v>
      </c>
      <c r="G18" s="52">
        <v>105.45</v>
      </c>
      <c r="H18" s="52">
        <v>2.75</v>
      </c>
      <c r="I18" s="52">
        <v>3.25</v>
      </c>
      <c r="J18" s="53">
        <v>17.45</v>
      </c>
      <c r="K18" s="8" t="s">
        <v>49</v>
      </c>
      <c r="L18" s="9" t="s">
        <v>50</v>
      </c>
      <c r="M18" s="10">
        <v>7</v>
      </c>
      <c r="N18" s="16" t="str">
        <f t="shared" ref="N18:O18" si="8">D18</f>
        <v>Печенье весовое</v>
      </c>
      <c r="O18" s="51" t="str">
        <f t="shared" si="8"/>
        <v>1 шт</v>
      </c>
      <c r="P18" s="17">
        <v>36.6</v>
      </c>
      <c r="Q18" s="52">
        <v>105.45</v>
      </c>
      <c r="R18" s="52">
        <v>2.75</v>
      </c>
      <c r="S18" s="52">
        <v>3.25</v>
      </c>
      <c r="T18" s="53">
        <v>17.45</v>
      </c>
    </row>
    <row r="19" spans="1:20" s="1" customFormat="1" ht="23.1" customHeight="1" thickBot="1" x14ac:dyDescent="0.35">
      <c r="A19" s="14"/>
      <c r="B19" s="19" t="s">
        <v>20</v>
      </c>
      <c r="C19" s="15">
        <f>C18</f>
        <v>20</v>
      </c>
      <c r="D19" s="16" t="s">
        <v>53</v>
      </c>
      <c r="E19" s="51" t="s">
        <v>19</v>
      </c>
      <c r="F19" s="17">
        <v>53</v>
      </c>
      <c r="G19" s="52">
        <v>92</v>
      </c>
      <c r="H19" s="52">
        <v>0.13</v>
      </c>
      <c r="I19" s="52">
        <v>0.2</v>
      </c>
      <c r="J19" s="53">
        <v>24.43</v>
      </c>
      <c r="K19" s="14"/>
      <c r="L19" s="19" t="s">
        <v>20</v>
      </c>
      <c r="M19" s="15">
        <f>M18</f>
        <v>7</v>
      </c>
      <c r="N19" s="16" t="s">
        <v>54</v>
      </c>
      <c r="O19" s="51" t="s">
        <v>52</v>
      </c>
      <c r="P19" s="62">
        <v>62</v>
      </c>
      <c r="Q19" s="52">
        <v>90</v>
      </c>
      <c r="R19" s="52">
        <v>0</v>
      </c>
      <c r="S19" s="52">
        <v>0</v>
      </c>
      <c r="T19" s="53">
        <v>22</v>
      </c>
    </row>
    <row r="20" spans="1:20" s="32" customFormat="1" ht="23.1" customHeight="1" thickBot="1" x14ac:dyDescent="0.3">
      <c r="A20" s="81" t="s">
        <v>30</v>
      </c>
      <c r="B20" s="82"/>
      <c r="C20" s="83"/>
      <c r="D20" s="28"/>
      <c r="E20" s="61"/>
      <c r="F20" s="30">
        <f t="shared" ref="F20:J20" si="9">SUM(F18:F19)</f>
        <v>89.6</v>
      </c>
      <c r="G20" s="30">
        <f t="shared" si="9"/>
        <v>197.45</v>
      </c>
      <c r="H20" s="30">
        <f t="shared" si="9"/>
        <v>2.88</v>
      </c>
      <c r="I20" s="30">
        <f t="shared" si="9"/>
        <v>3.45</v>
      </c>
      <c r="J20" s="31">
        <f t="shared" si="9"/>
        <v>41.879999999999995</v>
      </c>
      <c r="K20" s="81" t="s">
        <v>30</v>
      </c>
      <c r="L20" s="82"/>
      <c r="M20" s="83"/>
      <c r="N20" s="28"/>
      <c r="O20" s="61"/>
      <c r="P20" s="30">
        <f t="shared" ref="P20:T20" si="10">SUM(P18:P19)</f>
        <v>98.6</v>
      </c>
      <c r="Q20" s="30">
        <f t="shared" si="10"/>
        <v>195.45</v>
      </c>
      <c r="R20" s="30">
        <f t="shared" si="10"/>
        <v>2.75</v>
      </c>
      <c r="S20" s="30">
        <f t="shared" si="10"/>
        <v>3.25</v>
      </c>
      <c r="T20" s="31">
        <f t="shared" si="10"/>
        <v>39.450000000000003</v>
      </c>
    </row>
    <row r="21" spans="1:20" s="37" customFormat="1" ht="23.1" customHeight="1" x14ac:dyDescent="0.25"/>
    <row r="22" spans="1:20" s="37" customFormat="1" ht="23.1" customHeight="1" x14ac:dyDescent="0.25"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23.1" customHeight="1" x14ac:dyDescent="0.25">
      <c r="D23" s="38"/>
      <c r="E23" s="39"/>
      <c r="F23" s="40"/>
      <c r="G23" s="41"/>
      <c r="N23" s="38"/>
      <c r="O23" s="39"/>
      <c r="P23" s="40"/>
      <c r="Q23" s="41"/>
    </row>
    <row r="24" spans="1:20" s="37" customFormat="1" ht="23.1" customHeight="1" x14ac:dyDescent="0.25">
      <c r="D24" s="42" t="s">
        <v>57</v>
      </c>
      <c r="E24" s="43"/>
      <c r="F24" s="76" t="s">
        <v>58</v>
      </c>
      <c r="G24" s="41"/>
      <c r="N24" s="42" t="s">
        <v>57</v>
      </c>
      <c r="O24" s="43"/>
      <c r="P24" s="76" t="s">
        <v>58</v>
      </c>
      <c r="Q24" s="41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91" orientation="landscape" r:id="rId1"/>
  <colBreaks count="1" manualBreakCount="1">
    <brk id="10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zoomScale="60" zoomScaleNormal="60" workbookViewId="0">
      <selection activeCell="J13" sqref="J13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38.85546875" customWidth="1"/>
    <col min="6" max="6" width="9.42578125" bestFit="1" customWidth="1"/>
    <col min="7" max="7" width="13.28515625" customWidth="1"/>
    <col min="8" max="9" width="9.42578125" bestFit="1" customWidth="1"/>
    <col min="10" max="10" width="10.140625" customWidth="1"/>
    <col min="11" max="11" width="11.5703125" customWidth="1"/>
    <col min="12" max="12" width="12" customWidth="1"/>
    <col min="13" max="13" width="6.5703125" customWidth="1"/>
    <col min="14" max="14" width="38.140625" customWidth="1"/>
    <col min="17" max="17" width="13.28515625" customWidth="1"/>
    <col min="18" max="18" width="11.28515625" customWidth="1"/>
    <col min="20" max="20" width="10.140625" bestFit="1" customWidth="1"/>
  </cols>
  <sheetData>
    <row r="1" spans="1:20" s="1" customFormat="1" ht="21.95" customHeight="1" x14ac:dyDescent="0.3">
      <c r="A1" s="1" t="s">
        <v>0</v>
      </c>
      <c r="B1" s="84" t="s">
        <v>5</v>
      </c>
      <c r="C1" s="85"/>
      <c r="D1" s="85"/>
      <c r="E1" s="85"/>
      <c r="F1" s="86"/>
      <c r="G1" s="1" t="s">
        <v>1</v>
      </c>
      <c r="H1" s="2" t="s">
        <v>2</v>
      </c>
      <c r="I1" s="1" t="s">
        <v>3</v>
      </c>
      <c r="J1" s="3">
        <v>44343</v>
      </c>
      <c r="K1" s="1" t="s">
        <v>0</v>
      </c>
      <c r="L1" s="84" t="s">
        <v>5</v>
      </c>
      <c r="M1" s="85"/>
      <c r="N1" s="85"/>
      <c r="O1" s="85"/>
      <c r="P1" s="86"/>
      <c r="Q1" s="1" t="s">
        <v>1</v>
      </c>
      <c r="R1" s="2" t="s">
        <v>4</v>
      </c>
      <c r="S1" s="1" t="s">
        <v>3</v>
      </c>
      <c r="T1" s="3">
        <f>J1</f>
        <v>44343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8" t="s">
        <v>16</v>
      </c>
      <c r="B4" s="9" t="s">
        <v>17</v>
      </c>
      <c r="C4" s="10">
        <v>18</v>
      </c>
      <c r="D4" s="11" t="s">
        <v>95</v>
      </c>
      <c r="E4" s="77" t="s">
        <v>19</v>
      </c>
      <c r="F4" s="47">
        <v>68.34</v>
      </c>
      <c r="G4" s="12">
        <v>352</v>
      </c>
      <c r="H4" s="12">
        <v>12.3</v>
      </c>
      <c r="I4" s="12">
        <v>6.22</v>
      </c>
      <c r="J4" s="13">
        <v>61.8</v>
      </c>
      <c r="K4" s="8" t="s">
        <v>16</v>
      </c>
      <c r="L4" s="9" t="s">
        <v>17</v>
      </c>
      <c r="M4" s="10">
        <v>59</v>
      </c>
      <c r="N4" s="11" t="s">
        <v>96</v>
      </c>
      <c r="O4" s="78" t="s">
        <v>97</v>
      </c>
      <c r="P4" s="47">
        <v>68.34</v>
      </c>
      <c r="Q4" s="12">
        <f>352/20*22+88</f>
        <v>475.20000000000005</v>
      </c>
      <c r="R4" s="12">
        <f>12.3/20*22+0.03</f>
        <v>13.559999999999999</v>
      </c>
      <c r="S4" s="12">
        <f>6.22/20*22+9.95</f>
        <v>16.791999999999998</v>
      </c>
      <c r="T4" s="13">
        <f>61.8/20*22</f>
        <v>67.97999999999999</v>
      </c>
    </row>
    <row r="5" spans="1:20" s="1" customFormat="1" ht="21.95" customHeight="1" x14ac:dyDescent="0.3">
      <c r="A5" s="14"/>
      <c r="B5" s="2" t="s">
        <v>20</v>
      </c>
      <c r="C5" s="15">
        <f>C4</f>
        <v>18</v>
      </c>
      <c r="D5" s="16" t="s">
        <v>61</v>
      </c>
      <c r="E5" s="79" t="s">
        <v>19</v>
      </c>
      <c r="F5" s="17">
        <v>7.63</v>
      </c>
      <c r="G5" s="75">
        <v>337.8</v>
      </c>
      <c r="H5" s="17">
        <v>4.8</v>
      </c>
      <c r="I5" s="17">
        <v>3.6</v>
      </c>
      <c r="J5" s="18">
        <v>71.2</v>
      </c>
      <c r="K5" s="14"/>
      <c r="L5" s="2" t="s">
        <v>20</v>
      </c>
      <c r="M5" s="15">
        <f>M4</f>
        <v>59</v>
      </c>
      <c r="N5" s="16" t="s">
        <v>61</v>
      </c>
      <c r="O5" s="79" t="s">
        <v>19</v>
      </c>
      <c r="P5" s="17">
        <v>7.63</v>
      </c>
      <c r="Q5" s="75">
        <v>337.8</v>
      </c>
      <c r="R5" s="17">
        <v>4.8</v>
      </c>
      <c r="S5" s="17">
        <v>3.6</v>
      </c>
      <c r="T5" s="18">
        <v>71.2</v>
      </c>
    </row>
    <row r="6" spans="1:20" s="1" customFormat="1" ht="21.95" customHeight="1" x14ac:dyDescent="0.3">
      <c r="A6" s="14"/>
      <c r="B6" s="2" t="s">
        <v>22</v>
      </c>
      <c r="C6" s="15">
        <f t="shared" ref="C6:C7" si="0">C5</f>
        <v>18</v>
      </c>
      <c r="D6" s="16" t="s">
        <v>23</v>
      </c>
      <c r="E6" s="79" t="s">
        <v>24</v>
      </c>
      <c r="F6" s="17">
        <v>6.08</v>
      </c>
      <c r="G6" s="75">
        <v>78.599999999999994</v>
      </c>
      <c r="H6" s="17">
        <v>2.25</v>
      </c>
      <c r="I6" s="17">
        <v>0.87</v>
      </c>
      <c r="J6" s="18">
        <v>15.42</v>
      </c>
      <c r="K6" s="14"/>
      <c r="L6" s="2" t="s">
        <v>22</v>
      </c>
      <c r="M6" s="15">
        <f t="shared" ref="M6:M7" si="1">M5</f>
        <v>59</v>
      </c>
      <c r="N6" s="16" t="s">
        <v>23</v>
      </c>
      <c r="O6" s="79" t="s">
        <v>24</v>
      </c>
      <c r="P6" s="17">
        <v>6.08</v>
      </c>
      <c r="Q6" s="75">
        <v>78.599999999999994</v>
      </c>
      <c r="R6" s="17">
        <v>2.25</v>
      </c>
      <c r="S6" s="17">
        <v>0.87</v>
      </c>
      <c r="T6" s="18">
        <v>15.42</v>
      </c>
    </row>
    <row r="7" spans="1:20" s="1" customFormat="1" ht="21.95" customHeight="1" x14ac:dyDescent="0.3">
      <c r="A7" s="14"/>
      <c r="B7" s="19" t="s">
        <v>25</v>
      </c>
      <c r="C7" s="15">
        <f t="shared" si="0"/>
        <v>18</v>
      </c>
      <c r="D7" s="16" t="s">
        <v>26</v>
      </c>
      <c r="E7" s="79" t="s">
        <v>27</v>
      </c>
      <c r="F7" s="17">
        <v>11.55</v>
      </c>
      <c r="G7" s="17">
        <v>88</v>
      </c>
      <c r="H7" s="17">
        <v>0.03</v>
      </c>
      <c r="I7" s="17">
        <v>9.9499999999999993</v>
      </c>
      <c r="J7" s="18">
        <v>0</v>
      </c>
      <c r="K7" s="14"/>
      <c r="L7" s="19" t="s">
        <v>25</v>
      </c>
      <c r="M7" s="15">
        <f t="shared" si="1"/>
        <v>59</v>
      </c>
      <c r="N7" s="16" t="s">
        <v>26</v>
      </c>
      <c r="O7" s="79" t="s">
        <v>27</v>
      </c>
      <c r="P7" s="17">
        <v>11.55</v>
      </c>
      <c r="Q7" s="17">
        <v>88</v>
      </c>
      <c r="R7" s="17">
        <v>0.03</v>
      </c>
      <c r="S7" s="17">
        <v>9.9499999999999993</v>
      </c>
      <c r="T7" s="18">
        <v>0</v>
      </c>
    </row>
    <row r="8" spans="1:20" s="1" customFormat="1" ht="21.95" customHeight="1" thickBot="1" x14ac:dyDescent="0.35">
      <c r="A8" s="20"/>
      <c r="B8" s="21" t="s">
        <v>28</v>
      </c>
      <c r="C8" s="22">
        <f>C6</f>
        <v>18</v>
      </c>
      <c r="D8" s="24" t="s">
        <v>29</v>
      </c>
      <c r="E8" s="66" t="s">
        <v>27</v>
      </c>
      <c r="F8" s="17">
        <v>13.7</v>
      </c>
      <c r="G8" s="26">
        <v>34.4</v>
      </c>
      <c r="H8" s="26">
        <v>2.52</v>
      </c>
      <c r="I8" s="26">
        <v>2.7</v>
      </c>
      <c r="J8" s="27">
        <v>0</v>
      </c>
      <c r="K8" s="20"/>
      <c r="L8" s="21" t="s">
        <v>28</v>
      </c>
      <c r="M8" s="22">
        <f>M6</f>
        <v>59</v>
      </c>
      <c r="N8" s="24" t="s">
        <v>29</v>
      </c>
      <c r="O8" s="66" t="s">
        <v>27</v>
      </c>
      <c r="P8" s="17">
        <v>13.7</v>
      </c>
      <c r="Q8" s="26">
        <v>34.4</v>
      </c>
      <c r="R8" s="26">
        <v>2.52</v>
      </c>
      <c r="S8" s="26">
        <v>2.7</v>
      </c>
      <c r="T8" s="27">
        <v>0</v>
      </c>
    </row>
    <row r="9" spans="1:20" s="32" customFormat="1" ht="21.95" customHeight="1" thickBot="1" x14ac:dyDescent="0.3">
      <c r="A9" s="81" t="s">
        <v>30</v>
      </c>
      <c r="B9" s="82"/>
      <c r="C9" s="83"/>
      <c r="D9" s="28"/>
      <c r="E9" s="29"/>
      <c r="F9" s="30">
        <f>SUM(F4:F8)</f>
        <v>107.3</v>
      </c>
      <c r="G9" s="30">
        <f>SUM(G4:G8)</f>
        <v>890.8</v>
      </c>
      <c r="H9" s="30">
        <f t="shared" ref="H9:J9" si="2">SUM(H4:H8)</f>
        <v>21.900000000000002</v>
      </c>
      <c r="I9" s="30">
        <f t="shared" si="2"/>
        <v>23.34</v>
      </c>
      <c r="J9" s="31">
        <f t="shared" si="2"/>
        <v>148.41999999999999</v>
      </c>
      <c r="K9" s="81" t="s">
        <v>30</v>
      </c>
      <c r="L9" s="82"/>
      <c r="M9" s="83"/>
      <c r="N9" s="28"/>
      <c r="O9" s="29"/>
      <c r="P9" s="30">
        <f>SUM(P4:P8)</f>
        <v>107.3</v>
      </c>
      <c r="Q9" s="30">
        <f>SUM(Q4:Q8)</f>
        <v>1014</v>
      </c>
      <c r="R9" s="30">
        <f t="shared" ref="R9:T9" si="3">SUM(R4:R8)</f>
        <v>23.16</v>
      </c>
      <c r="S9" s="30">
        <f t="shared" si="3"/>
        <v>33.911999999999999</v>
      </c>
      <c r="T9" s="31">
        <f t="shared" si="3"/>
        <v>154.6</v>
      </c>
    </row>
    <row r="10" spans="1:20" s="1" customFormat="1" ht="21.95" customHeight="1" x14ac:dyDescent="0.3">
      <c r="A10" s="14" t="s">
        <v>31</v>
      </c>
      <c r="B10" s="33" t="s">
        <v>32</v>
      </c>
      <c r="C10" s="10">
        <v>18</v>
      </c>
      <c r="D10" s="16" t="s">
        <v>33</v>
      </c>
      <c r="E10" s="65" t="s">
        <v>34</v>
      </c>
      <c r="F10" s="34">
        <v>12.18</v>
      </c>
      <c r="G10" s="17">
        <v>59.5</v>
      </c>
      <c r="H10" s="17">
        <v>0.5</v>
      </c>
      <c r="I10" s="17">
        <v>0.05</v>
      </c>
      <c r="J10" s="18">
        <v>14.15</v>
      </c>
      <c r="K10" s="14" t="s">
        <v>31</v>
      </c>
      <c r="L10" s="33" t="s">
        <v>32</v>
      </c>
      <c r="M10" s="10">
        <v>66</v>
      </c>
      <c r="N10" s="16" t="s">
        <v>33</v>
      </c>
      <c r="O10" s="65" t="s">
        <v>34</v>
      </c>
      <c r="P10" s="34">
        <v>12.18</v>
      </c>
      <c r="Q10" s="17">
        <v>59.5</v>
      </c>
      <c r="R10" s="17">
        <v>0.5</v>
      </c>
      <c r="S10" s="17">
        <v>0.05</v>
      </c>
      <c r="T10" s="18">
        <v>14.15</v>
      </c>
    </row>
    <row r="11" spans="1:20" s="1" customFormat="1" ht="21.95" customHeight="1" x14ac:dyDescent="0.3">
      <c r="A11" s="14"/>
      <c r="B11" s="2" t="s">
        <v>35</v>
      </c>
      <c r="C11" s="15">
        <f t="shared" ref="C11:C15" si="4">C10</f>
        <v>18</v>
      </c>
      <c r="D11" s="16" t="s">
        <v>98</v>
      </c>
      <c r="E11" s="51" t="s">
        <v>65</v>
      </c>
      <c r="F11" s="17">
        <v>70.430000000000007</v>
      </c>
      <c r="G11" s="17">
        <v>133.25</v>
      </c>
      <c r="H11" s="17">
        <v>3.25</v>
      </c>
      <c r="I11" s="17">
        <v>4.25</v>
      </c>
      <c r="J11" s="18">
        <v>22</v>
      </c>
      <c r="K11" s="14"/>
      <c r="L11" s="2" t="s">
        <v>35</v>
      </c>
      <c r="M11" s="15">
        <f t="shared" ref="M11:M15" si="5">M10</f>
        <v>66</v>
      </c>
      <c r="N11" s="16" t="s">
        <v>98</v>
      </c>
      <c r="O11" s="51" t="s">
        <v>65</v>
      </c>
      <c r="P11" s="17">
        <v>70.430000000000007</v>
      </c>
      <c r="Q11" s="17">
        <v>133.25</v>
      </c>
      <c r="R11" s="17">
        <v>3.25</v>
      </c>
      <c r="S11" s="17">
        <v>4.25</v>
      </c>
      <c r="T11" s="18">
        <v>22</v>
      </c>
    </row>
    <row r="12" spans="1:20" s="1" customFormat="1" ht="21.95" customHeight="1" x14ac:dyDescent="0.3">
      <c r="A12" s="14"/>
      <c r="B12" s="2" t="s">
        <v>37</v>
      </c>
      <c r="C12" s="15">
        <f t="shared" si="4"/>
        <v>18</v>
      </c>
      <c r="D12" s="16" t="s">
        <v>99</v>
      </c>
      <c r="E12" s="51" t="s">
        <v>19</v>
      </c>
      <c r="F12" s="17">
        <v>82.65</v>
      </c>
      <c r="G12" s="17">
        <v>301</v>
      </c>
      <c r="H12" s="17">
        <v>8.1999999999999993</v>
      </c>
      <c r="I12" s="17">
        <v>14.6</v>
      </c>
      <c r="J12" s="18">
        <v>36.6</v>
      </c>
      <c r="K12" s="14"/>
      <c r="L12" s="2" t="s">
        <v>37</v>
      </c>
      <c r="M12" s="15">
        <f t="shared" si="5"/>
        <v>66</v>
      </c>
      <c r="N12" s="16" t="s">
        <v>99</v>
      </c>
      <c r="O12" s="51" t="s">
        <v>100</v>
      </c>
      <c r="P12" s="17">
        <v>82.65</v>
      </c>
      <c r="Q12" s="17">
        <f>301/20*25</f>
        <v>376.25</v>
      </c>
      <c r="R12" s="17">
        <f>8.2/20*25</f>
        <v>10.25</v>
      </c>
      <c r="S12" s="17">
        <f>14.6/20*25</f>
        <v>18.25</v>
      </c>
      <c r="T12" s="18">
        <f>36.6/20*25</f>
        <v>45.75</v>
      </c>
    </row>
    <row r="13" spans="1:20" s="1" customFormat="1" ht="21.95" customHeight="1" x14ac:dyDescent="0.3">
      <c r="A13" s="14"/>
      <c r="B13" s="2" t="s">
        <v>20</v>
      </c>
      <c r="C13" s="15">
        <f t="shared" si="4"/>
        <v>18</v>
      </c>
      <c r="D13" s="16" t="s">
        <v>44</v>
      </c>
      <c r="E13" s="65" t="s">
        <v>19</v>
      </c>
      <c r="F13" s="17">
        <v>24</v>
      </c>
      <c r="G13" s="17">
        <v>33.6</v>
      </c>
      <c r="H13" s="17">
        <v>0.4</v>
      </c>
      <c r="I13" s="17">
        <v>0.2</v>
      </c>
      <c r="J13" s="18">
        <v>8.8000000000000007</v>
      </c>
      <c r="K13" s="14"/>
      <c r="L13" s="2" t="s">
        <v>20</v>
      </c>
      <c r="M13" s="15">
        <f t="shared" si="5"/>
        <v>66</v>
      </c>
      <c r="N13" s="16" t="s">
        <v>44</v>
      </c>
      <c r="O13" s="65" t="s">
        <v>19</v>
      </c>
      <c r="P13" s="17">
        <v>24</v>
      </c>
      <c r="Q13" s="17">
        <v>33.6</v>
      </c>
      <c r="R13" s="17">
        <v>0.4</v>
      </c>
      <c r="S13" s="17">
        <v>0.2</v>
      </c>
      <c r="T13" s="18">
        <v>8.8000000000000007</v>
      </c>
    </row>
    <row r="14" spans="1:20" s="1" customFormat="1" ht="21.95" customHeight="1" x14ac:dyDescent="0.3">
      <c r="A14" s="14"/>
      <c r="B14" s="2" t="s">
        <v>45</v>
      </c>
      <c r="C14" s="15">
        <f t="shared" si="4"/>
        <v>18</v>
      </c>
      <c r="D14" s="16" t="s">
        <v>46</v>
      </c>
      <c r="E14" s="65" t="s">
        <v>24</v>
      </c>
      <c r="F14" s="17">
        <v>4.32</v>
      </c>
      <c r="G14" s="17">
        <v>72.599999999999994</v>
      </c>
      <c r="H14" s="17">
        <v>3.72</v>
      </c>
      <c r="I14" s="17">
        <v>0.69</v>
      </c>
      <c r="J14" s="18">
        <v>14.4</v>
      </c>
      <c r="K14" s="14"/>
      <c r="L14" s="2" t="s">
        <v>45</v>
      </c>
      <c r="M14" s="15">
        <f t="shared" si="5"/>
        <v>66</v>
      </c>
      <c r="N14" s="16" t="s">
        <v>46</v>
      </c>
      <c r="O14" s="65" t="s">
        <v>24</v>
      </c>
      <c r="P14" s="17">
        <v>4.32</v>
      </c>
      <c r="Q14" s="17">
        <v>72.599999999999994</v>
      </c>
      <c r="R14" s="17">
        <v>3.72</v>
      </c>
      <c r="S14" s="17">
        <v>0.69</v>
      </c>
      <c r="T14" s="18">
        <v>14.4</v>
      </c>
    </row>
    <row r="15" spans="1:20" s="1" customFormat="1" ht="21.95" customHeight="1" x14ac:dyDescent="0.3">
      <c r="A15" s="14"/>
      <c r="B15" s="2" t="s">
        <v>47</v>
      </c>
      <c r="C15" s="15">
        <f t="shared" si="4"/>
        <v>18</v>
      </c>
      <c r="D15" s="16" t="s">
        <v>48</v>
      </c>
      <c r="E15" s="65" t="s">
        <v>24</v>
      </c>
      <c r="F15" s="17">
        <v>4.32</v>
      </c>
      <c r="G15" s="17">
        <v>72.599999999999994</v>
      </c>
      <c r="H15" s="17">
        <v>3.72</v>
      </c>
      <c r="I15" s="17">
        <v>0.69</v>
      </c>
      <c r="J15" s="18">
        <v>14.4</v>
      </c>
      <c r="K15" s="14"/>
      <c r="L15" s="2" t="s">
        <v>47</v>
      </c>
      <c r="M15" s="15">
        <f t="shared" si="5"/>
        <v>66</v>
      </c>
      <c r="N15" s="16" t="s">
        <v>48</v>
      </c>
      <c r="O15" s="65" t="s">
        <v>24</v>
      </c>
      <c r="P15" s="17">
        <v>4.32</v>
      </c>
      <c r="Q15" s="17">
        <v>72.599999999999994</v>
      </c>
      <c r="R15" s="17">
        <v>3.72</v>
      </c>
      <c r="S15" s="17">
        <v>0.69</v>
      </c>
      <c r="T15" s="18">
        <v>14.4</v>
      </c>
    </row>
    <row r="16" spans="1:20" s="1" customFormat="1" ht="21.95" customHeight="1" thickBot="1" x14ac:dyDescent="0.35">
      <c r="A16" s="14"/>
      <c r="B16" s="2"/>
      <c r="C16" s="15"/>
      <c r="D16" s="16"/>
      <c r="E16" s="65"/>
      <c r="F16" s="17"/>
      <c r="G16" s="17"/>
      <c r="H16" s="17"/>
      <c r="I16" s="17"/>
      <c r="J16" s="18"/>
      <c r="K16" s="14"/>
      <c r="L16" s="2"/>
      <c r="M16" s="15"/>
      <c r="N16" s="16"/>
      <c r="O16" s="65"/>
      <c r="P16" s="17"/>
      <c r="Q16" s="17"/>
      <c r="R16" s="17"/>
      <c r="S16" s="17"/>
      <c r="T16" s="18"/>
    </row>
    <row r="17" spans="1:20" s="32" customFormat="1" ht="21.95" customHeight="1" thickBot="1" x14ac:dyDescent="0.3">
      <c r="A17" s="81" t="s">
        <v>30</v>
      </c>
      <c r="B17" s="82"/>
      <c r="C17" s="83"/>
      <c r="D17" s="28"/>
      <c r="E17" s="29"/>
      <c r="F17" s="30">
        <f>SUM(F10:F16)</f>
        <v>197.9</v>
      </c>
      <c r="G17" s="30">
        <f t="shared" ref="G17:J17" si="6">SUM(G10:G16)</f>
        <v>672.55000000000007</v>
      </c>
      <c r="H17" s="30">
        <f t="shared" si="6"/>
        <v>19.79</v>
      </c>
      <c r="I17" s="30">
        <f t="shared" si="6"/>
        <v>20.48</v>
      </c>
      <c r="J17" s="31">
        <f t="shared" si="6"/>
        <v>110.35000000000001</v>
      </c>
      <c r="K17" s="81" t="s">
        <v>30</v>
      </c>
      <c r="L17" s="82"/>
      <c r="M17" s="83"/>
      <c r="N17" s="28"/>
      <c r="O17" s="29"/>
      <c r="P17" s="30">
        <f>SUM(P10:P16)-0.01</f>
        <v>197.89000000000001</v>
      </c>
      <c r="Q17" s="30">
        <f t="shared" ref="Q17:T17" si="7">SUM(Q10:Q16)</f>
        <v>747.80000000000007</v>
      </c>
      <c r="R17" s="30">
        <f t="shared" si="7"/>
        <v>21.84</v>
      </c>
      <c r="S17" s="30">
        <f t="shared" si="7"/>
        <v>24.130000000000003</v>
      </c>
      <c r="T17" s="31">
        <f t="shared" si="7"/>
        <v>119.50000000000001</v>
      </c>
    </row>
    <row r="18" spans="1:20" s="1" customFormat="1" ht="21.95" customHeight="1" x14ac:dyDescent="0.3">
      <c r="A18" s="8" t="s">
        <v>49</v>
      </c>
      <c r="B18" s="9" t="s">
        <v>50</v>
      </c>
      <c r="C18" s="10">
        <v>18</v>
      </c>
      <c r="D18" s="16" t="s">
        <v>101</v>
      </c>
      <c r="E18" s="65" t="s">
        <v>52</v>
      </c>
      <c r="F18" s="17">
        <v>36.6</v>
      </c>
      <c r="G18" s="17">
        <v>121.75</v>
      </c>
      <c r="H18" s="17">
        <v>5.75</v>
      </c>
      <c r="I18" s="17">
        <v>4.75</v>
      </c>
      <c r="J18" s="18">
        <v>14.65</v>
      </c>
      <c r="K18" s="8" t="s">
        <v>49</v>
      </c>
      <c r="L18" s="9" t="s">
        <v>50</v>
      </c>
      <c r="M18" s="10">
        <v>3</v>
      </c>
      <c r="N18" s="16" t="str">
        <f t="shared" ref="N18:P18" si="8">D18</f>
        <v>Булочка "Юность" 1/60</v>
      </c>
      <c r="O18" s="65" t="str">
        <f t="shared" si="8"/>
        <v>1 шт</v>
      </c>
      <c r="P18" s="17">
        <f t="shared" si="8"/>
        <v>36.6</v>
      </c>
      <c r="Q18" s="17">
        <v>121.75</v>
      </c>
      <c r="R18" s="17">
        <v>5.75</v>
      </c>
      <c r="S18" s="17">
        <v>4.75</v>
      </c>
      <c r="T18" s="18">
        <v>14.65</v>
      </c>
    </row>
    <row r="19" spans="1:20" s="1" customFormat="1" ht="21.95" customHeight="1" thickBot="1" x14ac:dyDescent="0.35">
      <c r="A19" s="14"/>
      <c r="B19" s="19" t="s">
        <v>20</v>
      </c>
      <c r="C19" s="15">
        <f>C18</f>
        <v>18</v>
      </c>
      <c r="D19" s="16" t="s">
        <v>53</v>
      </c>
      <c r="E19" s="65" t="s">
        <v>19</v>
      </c>
      <c r="F19" s="17">
        <v>53</v>
      </c>
      <c r="G19" s="17">
        <v>92</v>
      </c>
      <c r="H19" s="17">
        <v>0.13</v>
      </c>
      <c r="I19" s="17">
        <v>0.2</v>
      </c>
      <c r="J19" s="18">
        <v>24.43</v>
      </c>
      <c r="K19" s="14"/>
      <c r="L19" s="19" t="s">
        <v>20</v>
      </c>
      <c r="M19" s="15">
        <f>M18</f>
        <v>3</v>
      </c>
      <c r="N19" s="16" t="s">
        <v>54</v>
      </c>
      <c r="O19" s="65" t="s">
        <v>52</v>
      </c>
      <c r="P19" s="17">
        <v>62</v>
      </c>
      <c r="Q19" s="17">
        <v>90</v>
      </c>
      <c r="R19" s="17">
        <v>0</v>
      </c>
      <c r="S19" s="17">
        <v>0</v>
      </c>
      <c r="T19" s="18">
        <v>22</v>
      </c>
    </row>
    <row r="20" spans="1:20" s="32" customFormat="1" ht="21.95" customHeight="1" thickBot="1" x14ac:dyDescent="0.3">
      <c r="A20" s="81" t="s">
        <v>30</v>
      </c>
      <c r="B20" s="82"/>
      <c r="C20" s="83"/>
      <c r="D20" s="28"/>
      <c r="E20" s="29"/>
      <c r="F20" s="30">
        <f>SUM(F18:F19)</f>
        <v>89.6</v>
      </c>
      <c r="G20" s="30">
        <f t="shared" ref="G20:J20" si="9">SUM(G18:G19)</f>
        <v>213.75</v>
      </c>
      <c r="H20" s="30">
        <f t="shared" si="9"/>
        <v>5.88</v>
      </c>
      <c r="I20" s="30">
        <f t="shared" si="9"/>
        <v>4.95</v>
      </c>
      <c r="J20" s="31">
        <f t="shared" si="9"/>
        <v>39.08</v>
      </c>
      <c r="K20" s="81" t="s">
        <v>30</v>
      </c>
      <c r="L20" s="82"/>
      <c r="M20" s="83"/>
      <c r="N20" s="28"/>
      <c r="O20" s="29"/>
      <c r="P20" s="30">
        <f t="shared" ref="P20:T20" si="10">SUM(P18:P19)</f>
        <v>98.6</v>
      </c>
      <c r="Q20" s="30">
        <f t="shared" si="10"/>
        <v>211.75</v>
      </c>
      <c r="R20" s="30">
        <f t="shared" si="10"/>
        <v>5.75</v>
      </c>
      <c r="S20" s="30">
        <f t="shared" si="10"/>
        <v>4.75</v>
      </c>
      <c r="T20" s="31">
        <f t="shared" si="10"/>
        <v>36.65</v>
      </c>
    </row>
    <row r="21" spans="1:20" s="37" customFormat="1" x14ac:dyDescent="0.25"/>
    <row r="22" spans="1:20" s="37" customFormat="1" ht="18.75" customHeight="1" x14ac:dyDescent="0.25">
      <c r="C22" s="38"/>
      <c r="D22" s="38" t="s">
        <v>55</v>
      </c>
      <c r="E22" s="39"/>
      <c r="F22" s="40" t="s">
        <v>56</v>
      </c>
      <c r="G22" s="41"/>
      <c r="N22" s="38" t="s">
        <v>55</v>
      </c>
      <c r="O22" s="39"/>
      <c r="P22" s="40" t="s">
        <v>56</v>
      </c>
      <c r="Q22" s="41"/>
    </row>
    <row r="23" spans="1:20" s="37" customFormat="1" ht="18.75" x14ac:dyDescent="0.25">
      <c r="C23" s="42"/>
      <c r="D23" s="42" t="s">
        <v>57</v>
      </c>
      <c r="E23" s="43"/>
      <c r="F23" s="80" t="s">
        <v>58</v>
      </c>
      <c r="G23" s="41"/>
      <c r="N23" s="42" t="s">
        <v>57</v>
      </c>
      <c r="O23" s="43"/>
      <c r="P23" s="80" t="s">
        <v>58</v>
      </c>
      <c r="Q23" s="41"/>
    </row>
  </sheetData>
  <mergeCells count="8">
    <mergeCell ref="A20:C20"/>
    <mergeCell ref="K20:M20"/>
    <mergeCell ref="B1:F1"/>
    <mergeCell ref="L1:P1"/>
    <mergeCell ref="A9:C9"/>
    <mergeCell ref="K9:M9"/>
    <mergeCell ref="A17:C17"/>
    <mergeCell ref="K17:M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20.05 </vt:lpstr>
      <vt:lpstr>21.05</vt:lpstr>
      <vt:lpstr>24.05</vt:lpstr>
      <vt:lpstr>25.05 </vt:lpstr>
      <vt:lpstr>26.05 </vt:lpstr>
      <vt:lpstr>27.05</vt:lpstr>
      <vt:lpstr>'20.05 '!Область_печати</vt:lpstr>
      <vt:lpstr>'21.05'!Область_печати</vt:lpstr>
      <vt:lpstr>'24.05'!Область_печати</vt:lpstr>
      <vt:lpstr>'25.05 '!Область_печати</vt:lpstr>
      <vt:lpstr>'26.05 '!Область_печати</vt:lpstr>
      <vt:lpstr>'27.05'!Область_печати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2021-05-26T03:53:48Z</dcterms:modified>
</cp:coreProperties>
</file>